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'Položky'!$A$1:$G$95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<sst xmlns="http://schemas.openxmlformats.org/spreadsheetml/2006/main" count="347" uniqueCount="214">
  <si>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</si>
  <si>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</si>
  <si>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</si>
  <si>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</si>
  <si>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</si>
  <si>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</si>
  <si>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</si>
  <si>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</si>
  <si>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</si>
  <si>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</si>
  <si>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</si>
  <si>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</si>
  <si>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</si>
  <si>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</si>
  <si>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</si>
  <si>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</si>
  <si>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</si>
  <si>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</si>
  <si>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</si>
  <si>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</si>
  <si>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</si>
  <si>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</si>
  <si>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</si>
  <si>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</si>
  <si>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</si>
  <si>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</si>
  <si>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</si>
  <si>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</si>
  <si>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</si>
  <si>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</si>
  <si>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</si>
  <si>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</si>
  <si>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</si>
  <si>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</si>
  <si>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</si>
  <si>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</si>
  <si>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</si>
  <si>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</si>
  <si>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</si>
  <si>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</si>
  <si>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</si>
  <si>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</si>
  <si>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</si>
  <si>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</si>
  <si>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</si>
  <si>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</si>
  <si>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</si>
  <si>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</si>
  <si>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</si>
  <si>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</si>
  <si>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</si>
  <si>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</si>
  <si>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</si>
  <si>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</si>
  <si>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</si>
  <si>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</si>
  <si>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</si>
  <si>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</si>
  <si>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</si>
  <si>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</si>
  <si>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</si>
  <si>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</si>
  <si>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</si>
  <si>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</si>
  <si>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</si>
  <si>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</si>
  <si>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</si>
  <si>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</si>
  <si>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</si>
  <si>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</si>
  <si>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</si>
  <si>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</si>
  <si>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</si>
  <si>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</si>
  <si>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</si>
  <si>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</si>
  <si>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</si>
  <si>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Šn002</t>
  </si>
  <si>
    <t>01</t>
  </si>
  <si>
    <t>3</t>
  </si>
  <si>
    <t>Svislé a kompletní konstrukce</t>
  </si>
  <si>
    <t>349231811R00</t>
  </si>
  <si>
    <t>m2</t>
  </si>
  <si>
    <t>311254878</t>
  </si>
  <si>
    <t>m</t>
  </si>
  <si>
    <t>6</t>
  </si>
  <si>
    <t>Úpravy povrchu, podlahy</t>
  </si>
  <si>
    <t xml:space="preserve">pod parapety </t>
  </si>
  <si>
    <t>61201</t>
  </si>
  <si>
    <t>Ostění vnitřní - omítka,úpravy,tmel,perlinka vč.rohových lišt vč.vyrovnání</t>
  </si>
  <si>
    <t>pro okna 2T,3T,4T,5T,6T,7T,9T,10T,11T,12T,14T,15T</t>
  </si>
  <si>
    <t>62201</t>
  </si>
  <si>
    <t>9</t>
  </si>
  <si>
    <t>Ostatní konstrukce, bourání</t>
  </si>
  <si>
    <t>941955001R00</t>
  </si>
  <si>
    <t>952901111R00</t>
  </si>
  <si>
    <t xml:space="preserve">Vyčištění budov o výšce podlaží do 4 m </t>
  </si>
  <si>
    <t>9901</t>
  </si>
  <si>
    <t>Ochrana pracovních komunikačních tras a vybavení a vyčištění s uvedením do původního stavu</t>
  </si>
  <si>
    <t>96</t>
  </si>
  <si>
    <t>Bourání konstrukcí</t>
  </si>
  <si>
    <t>96703113A</t>
  </si>
  <si>
    <t>968061112R00</t>
  </si>
  <si>
    <t>kus</t>
  </si>
  <si>
    <t>96806235A</t>
  </si>
  <si>
    <t>9601</t>
  </si>
  <si>
    <t>979011111R00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</si>
  <si>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</si>
  <si>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</si>
  <si>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</si>
  <si>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</si>
  <si>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</si>
  <si>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</si>
  <si>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</si>
  <si>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</si>
  <si>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</si>
  <si>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979098191U00</t>
  </si>
  <si>
    <t xml:space="preserve">Skládkovné suti netříděné,dřevo,sklo,suť </t>
  </si>
  <si>
    <t>99</t>
  </si>
  <si>
    <t>Staveništní přesun hmot</t>
  </si>
  <si>
    <t>999281211R00</t>
  </si>
  <si>
    <t xml:space="preserve">Přesun hmot, opravy vněj. plášťů výšky do 25 m </t>
  </si>
  <si>
    <t>764</t>
  </si>
  <si>
    <t>Konstrukce klempířské</t>
  </si>
  <si>
    <t>76403</t>
  </si>
  <si>
    <t>998764203R00</t>
  </si>
  <si>
    <t xml:space="preserve">Přesun hmot pro klempířské konstr., výšky do 24 m </t>
  </si>
  <si>
    <t>766</t>
  </si>
  <si>
    <t>76601</t>
  </si>
  <si>
    <t>kpl</t>
  </si>
  <si>
    <t>76602</t>
  </si>
  <si>
    <t>76603</t>
  </si>
  <si>
    <t>76604</t>
  </si>
  <si>
    <t>76605</t>
  </si>
  <si>
    <t>76606</t>
  </si>
  <si>
    <t>76607</t>
  </si>
  <si>
    <t>76608</t>
  </si>
  <si>
    <t>784</t>
  </si>
  <si>
    <t>Malby</t>
  </si>
  <si>
    <t>784402801R00</t>
  </si>
  <si>
    <t xml:space="preserve">Odstranění malby oškrábáním v místnosti H do 3,8 m </t>
  </si>
  <si>
    <t>78401</t>
  </si>
  <si>
    <t>Malby stěn s vyměn. okny  2x+penetrace dotčené zdi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</si>
  <si>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</si>
  <si>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</si>
  <si>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</si>
  <si>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</si>
  <si>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</si>
  <si>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</si>
  <si>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</si>
  <si>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</si>
  <si>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VRN</t>
  </si>
  <si>
    <t>Ing. Šňupárek</t>
  </si>
  <si>
    <t>počty křídel</t>
  </si>
  <si>
    <t>76701</t>
  </si>
  <si>
    <t>Lemování připojovací spáry mezi prvky a ostěním- hliníkový L profil 20x20 mm, barva RAL vč.tmelení a osazení</t>
  </si>
  <si>
    <t>Konstrukce hliníkové</t>
  </si>
  <si>
    <t xml:space="preserve">Montáž výplní otvorů vč. podpůrné konstrukce, vč. difuzních pásek na rámy a systémového kotvení </t>
  </si>
  <si>
    <t>Dod -ocelová vrata-poz 4- dle specif.</t>
  </si>
  <si>
    <t>Výměna prosklení vstupních hal MGO</t>
  </si>
  <si>
    <t>MGO-výměna prosklení vstupních hal</t>
  </si>
  <si>
    <t xml:space="preserve">Lešení lehké pomocné, výška do 3,5 m, pracovní výška do 5 m </t>
  </si>
  <si>
    <t xml:space="preserve">Oprava, tmelení a úprava fasády - začištění ostění </t>
  </si>
  <si>
    <t xml:space="preserve">Vyvěšení okenních a dveřních křídel </t>
  </si>
  <si>
    <t>Přisekání rovných ostění (pro plochy mimo travertinové sloupy)</t>
  </si>
  <si>
    <t xml:space="preserve">Vysklení ocelových  rámů oken,dveří </t>
  </si>
  <si>
    <t xml:space="preserve">Svislá doprava suti a vybour. hmot </t>
  </si>
  <si>
    <t>Doplnění a vyspravení nadpraží polystyrenem vč.kotvení (pro plochy mimo travertinové sloupy)</t>
  </si>
  <si>
    <t>Odřezání rámů oken od travertinových sloupů</t>
  </si>
  <si>
    <t>632</t>
  </si>
  <si>
    <t>Oprava omítky na čelních plochách pilířů z 20%</t>
  </si>
  <si>
    <t>Silikonový transparentní nátěr na čelních plochách travertinových pilířů</t>
  </si>
  <si>
    <t xml:space="preserve">Dod -prvek hliníkový -poz 1- dle specif. -včetně ocelové výztuhy 160/160/3 </t>
  </si>
  <si>
    <t>Dod -prvek hliníkový -poz 1a- dle specif.-včetně ocelové výztuhy 160/160/3</t>
  </si>
  <si>
    <t>Dod -prvek hliníkový -poz 1b- dle specif.-včetně ocelové výztuhy 160/160/3</t>
  </si>
  <si>
    <t>Dod -prvek hliníkový -poz 2- dle specif.-včetně ocelové výztuhy 160/160/3</t>
  </si>
  <si>
    <t>Dod -posuvné dveře s pohonem -poz 2a- dle specif. -včetně ocelové výztuhy 160/160/3</t>
  </si>
  <si>
    <t>Dod -prvek hliníkový -poz 3- dle specif.-včetně ocelové výztuhy 160/160/3</t>
  </si>
  <si>
    <t>M21</t>
  </si>
  <si>
    <t>Elektromontáže</t>
  </si>
  <si>
    <t>Přizdívka ostění z cihel, kapsy do 15 cm (pro plochy mimo travertinové sloupy)</t>
  </si>
  <si>
    <t>4,95*0,61*9</t>
  </si>
  <si>
    <t>dle detailního výpisu prvků</t>
  </si>
  <si>
    <t>3,93*9*1+4,91*4*1+4,85*2*1+5,4*4*1</t>
  </si>
  <si>
    <t>9*3,93*0,6+4,59*0,6*2+5,4*0,6*2+1,65- v.č.1,2,3,4</t>
  </si>
  <si>
    <t>3,93*9*1+4,91*4*1+4,85*2*1+5,4*4*1- v.č.1,2,3,4</t>
  </si>
  <si>
    <t>travertinové sloupy zvenku-v.č.1,2</t>
  </si>
  <si>
    <t>pro plochy mimo travertinové sloupy- v.č.1,2,3,4</t>
  </si>
  <si>
    <t>4,95*0,61*9-v.č. 1,2</t>
  </si>
  <si>
    <t>(4,91*2+3,93*2)*7*2+(5,4*2+3,93*2)*2+20+(4,59*2+3,93*2)*2-- v.č.1,2,3,4</t>
  </si>
  <si>
    <t>17*5*2+13*5*2+5*5*2+5,5*5*2- v.č.1,2,3,4</t>
  </si>
  <si>
    <t>20*12,6+6*7+6*6+5*4- v.č.1,2,3,4</t>
  </si>
  <si>
    <t>4,91*14+1,26- v.č.1,2</t>
  </si>
  <si>
    <t>9*8- v.č.1,2,3,4</t>
  </si>
  <si>
    <t>4,91*3,93*7+5,4*3,93+4,59*3,93- v.č.1,2,3,4</t>
  </si>
  <si>
    <t>(4,91*4+3,93*4)*7+(5,4*4+3,93*4)+(4,59*4+3,93*4)- v.č.1,2,3,4</t>
  </si>
  <si>
    <t>(4,91*2+3,93*2)*7*2+(5,4*2+3,93*2)*2+20+(4,59*2+3,93*2)*2- v.č.1,2,3,4</t>
  </si>
  <si>
    <r>
      <t xml:space="preserve">Demontáž stávajících svítidel, dodávka+ montáž nových stropních svítidel, vč. elekropřívodů, jištění, spínání            </t>
    </r>
    <r>
      <rPr>
        <sz val="8"/>
        <color indexed="50"/>
        <rFont val="Arial"/>
        <family val="2"/>
      </rPr>
      <t>- dle sam. rozpočtu- v.č.6</t>
    </r>
  </si>
  <si>
    <t>(18+15+6+6+2)*11+6- v.č.1,2,3,4</t>
  </si>
  <si>
    <t>Ceník</t>
  </si>
  <si>
    <t>Cenová soustava</t>
  </si>
  <si>
    <t xml:space="preserve">vlastní </t>
  </si>
  <si>
    <t>801-1</t>
  </si>
  <si>
    <t>RTS</t>
  </si>
  <si>
    <t>801 33</t>
  </si>
  <si>
    <t>Demontáž ocelových rámů oken, dveří, vrat rozřezáním</t>
  </si>
  <si>
    <t>(4,91*0,95*14)+(3,93*7)</t>
  </si>
  <si>
    <t>782</t>
  </si>
  <si>
    <t>Dokončovací práce - obklady z kamene</t>
  </si>
  <si>
    <t>Očištění a silikonový nátěr travertinových obkladů špalet a nadpraží</t>
  </si>
  <si>
    <t>Demontáž travertinových obkladů špalet a nadpraží tl. 30-50 mm bez jejich poškození (odhad poškození 35%)</t>
  </si>
  <si>
    <t xml:space="preserve">Zpětná montáž obkladu travertinového- podhledy a ostění tloušťky 40 až 50 mm vč. doplnění poškozených desek v ploše cca 35% (vč. materiálu, lepení a mech. kotvení) </t>
  </si>
  <si>
    <t>Obklad kámen výplň dilatační spáry trvale pružným tmelem šířky do 20 mm</t>
  </si>
  <si>
    <t>Přesun hmot procentní pro obklady kamenné v objektech v do 6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</si>
</sst>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40" fillId="23" borderId="6" applyNumberFormat="0" applyFont="0" applyAlignment="0" applyProtection="0"/>
    <xf numFmtId="9" fontId="4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3" fillId="0" borderId="49" xfId="46" applyFont="1" applyBorder="1">
      <alignment/>
      <protection/>
    </xf>
    <xf numFmtId="0" fontId="3" fillId="0" borderId="49" xfId="46" applyFont="1" applyBorder="1" applyAlignment="1">
      <alignment horizontal="right"/>
      <protection/>
    </xf>
    <xf numFmtId="0" fontId="3" fillId="0" borderId="50" xfId="46" applyFont="1" applyBorder="1">
      <alignment/>
      <protection/>
    </xf>
    <xf numFmtId="0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0" fontId="4" fillId="0" borderId="52" xfId="46" applyFont="1" applyBorder="1">
      <alignment/>
      <protection/>
    </xf>
    <xf numFmtId="0" fontId="3" fillId="0" borderId="52" xfId="46" applyFont="1" applyBorder="1">
      <alignment/>
      <protection/>
    </xf>
    <xf numFmtId="0" fontId="3" fillId="0" borderId="52" xfId="46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5" fillId="0" borderId="50" xfId="46" applyFont="1" applyBorder="1" applyAlignment="1">
      <alignment horizontal="right"/>
      <protection/>
    </xf>
    <xf numFmtId="0" fontId="3" fillId="0" borderId="49" xfId="46" applyFont="1" applyBorder="1" applyAlignment="1">
      <alignment horizontal="left"/>
      <protection/>
    </xf>
    <xf numFmtId="0" fontId="3" fillId="0" borderId="51" xfId="46" applyFont="1" applyBorder="1">
      <alignment/>
      <protection/>
    </xf>
    <xf numFmtId="0" fontId="5" fillId="0" borderId="0" xfId="46" applyFont="1">
      <alignment/>
      <protection/>
    </xf>
    <xf numFmtId="0" fontId="3" fillId="0" borderId="0" xfId="46" applyFont="1" applyAlignment="1">
      <alignment horizontal="right"/>
      <protection/>
    </xf>
    <xf numFmtId="0" fontId="3" fillId="0" borderId="0" xfId="46" applyFont="1" applyAlignment="1">
      <alignment/>
      <protection/>
    </xf>
    <xf numFmtId="49" fontId="5" fillId="33" borderId="19" xfId="46" applyNumberFormat="1" applyFont="1" applyFill="1" applyBorder="1">
      <alignment/>
      <protection/>
    </xf>
    <xf numFmtId="0" fontId="5" fillId="33" borderId="17" xfId="46" applyFont="1" applyFill="1" applyBorder="1" applyAlignment="1">
      <alignment horizontal="center"/>
      <protection/>
    </xf>
    <xf numFmtId="0" fontId="5" fillId="33" borderId="17" xfId="46" applyNumberFormat="1" applyFont="1" applyFill="1" applyBorder="1" applyAlignment="1">
      <alignment horizontal="center"/>
      <protection/>
    </xf>
    <xf numFmtId="0" fontId="5" fillId="33" borderId="19" xfId="46" applyFont="1" applyFill="1" applyBorder="1" applyAlignment="1">
      <alignment horizontal="center"/>
      <protection/>
    </xf>
    <xf numFmtId="0" fontId="4" fillId="0" borderId="58" xfId="46" applyFont="1" applyBorder="1" applyAlignment="1">
      <alignment horizontal="center"/>
      <protection/>
    </xf>
    <xf numFmtId="49" fontId="4" fillId="0" borderId="58" xfId="46" applyNumberFormat="1" applyFont="1" applyBorder="1" applyAlignment="1">
      <alignment horizontal="left"/>
      <protection/>
    </xf>
    <xf numFmtId="0" fontId="4" fillId="0" borderId="59" xfId="46" applyFont="1" applyBorder="1">
      <alignment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0" fontId="15" fillId="0" borderId="0" xfId="46" applyFont="1">
      <alignment/>
      <protection/>
    </xf>
    <xf numFmtId="0" fontId="16" fillId="0" borderId="60" xfId="46" applyFont="1" applyBorder="1" applyAlignment="1">
      <alignment horizontal="center" vertical="top"/>
      <protection/>
    </xf>
    <xf numFmtId="49" fontId="16" fillId="0" borderId="60" xfId="46" applyNumberFormat="1" applyFont="1" applyBorder="1" applyAlignment="1">
      <alignment horizontal="left" vertical="top"/>
      <protection/>
    </xf>
    <xf numFmtId="0" fontId="16" fillId="0" borderId="60" xfId="46" applyFont="1" applyBorder="1" applyAlignment="1">
      <alignment vertical="top" wrapText="1"/>
      <protection/>
    </xf>
    <xf numFmtId="49" fontId="16" fillId="0" borderId="60" xfId="46" applyNumberFormat="1" applyFont="1" applyBorder="1" applyAlignment="1">
      <alignment horizontal="center" shrinkToFit="1"/>
      <protection/>
    </xf>
    <xf numFmtId="4" fontId="16" fillId="0" borderId="60" xfId="46" applyNumberFormat="1" applyFont="1" applyBorder="1" applyAlignment="1">
      <alignment horizontal="right"/>
      <protection/>
    </xf>
    <xf numFmtId="4" fontId="16" fillId="0" borderId="60" xfId="46" applyNumberFormat="1" applyFont="1" applyBorder="1">
      <alignment/>
      <protection/>
    </xf>
    <xf numFmtId="0" fontId="15" fillId="0" borderId="0" xfId="46" applyFont="1">
      <alignment/>
      <protection/>
    </xf>
    <xf numFmtId="0" fontId="3" fillId="33" borderId="19" xfId="46" applyFont="1" applyFill="1" applyBorder="1" applyAlignment="1">
      <alignment horizontal="center"/>
      <protection/>
    </xf>
    <xf numFmtId="49" fontId="20" fillId="33" borderId="19" xfId="46" applyNumberFormat="1" applyFont="1" applyFill="1" applyBorder="1" applyAlignment="1">
      <alignment horizontal="left"/>
      <protection/>
    </xf>
    <xf numFmtId="0" fontId="20" fillId="33" borderId="59" xfId="46" applyFont="1" applyFill="1" applyBorder="1">
      <alignment/>
      <protection/>
    </xf>
    <xf numFmtId="0" fontId="3" fillId="33" borderId="18" xfId="46" applyFont="1" applyFill="1" applyBorder="1" applyAlignment="1">
      <alignment horizontal="center"/>
      <protection/>
    </xf>
    <xf numFmtId="4" fontId="3" fillId="33" borderId="18" xfId="46" applyNumberFormat="1" applyFont="1" applyFill="1" applyBorder="1" applyAlignment="1">
      <alignment horizontal="right"/>
      <protection/>
    </xf>
    <xf numFmtId="4" fontId="3" fillId="33" borderId="17" xfId="46" applyNumberFormat="1" applyFont="1" applyFill="1" applyBorder="1" applyAlignment="1">
      <alignment horizontal="right"/>
      <protection/>
    </xf>
    <xf numFmtId="4" fontId="4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1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22" fillId="0" borderId="0" xfId="46" applyFont="1" applyBorder="1">
      <alignment/>
      <protection/>
    </xf>
    <xf numFmtId="3" fontId="22" fillId="0" borderId="0" xfId="46" applyNumberFormat="1" applyFont="1" applyBorder="1" applyAlignment="1">
      <alignment horizontal="right"/>
      <protection/>
    </xf>
    <xf numFmtId="4" fontId="22" fillId="0" borderId="0" xfId="46" applyNumberFormat="1" applyFont="1" applyBorder="1">
      <alignment/>
      <protection/>
    </xf>
    <xf numFmtId="0" fontId="21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4" fontId="16" fillId="0" borderId="60" xfId="46" applyNumberFormat="1" applyFont="1" applyFill="1" applyBorder="1" applyAlignment="1">
      <alignment horizontal="right"/>
      <protection/>
    </xf>
    <xf numFmtId="0" fontId="10" fillId="0" borderId="0" xfId="46" applyFont="1">
      <alignment/>
      <protection/>
    </xf>
    <xf numFmtId="4" fontId="16" fillId="0" borderId="0" xfId="46" applyNumberFormat="1" applyFont="1" applyBorder="1" applyAlignment="1">
      <alignment horizontal="right"/>
      <protection/>
    </xf>
    <xf numFmtId="4" fontId="0" fillId="0" borderId="0" xfId="46" applyNumberFormat="1" applyBorder="1">
      <alignment/>
      <protection/>
    </xf>
    <xf numFmtId="4" fontId="10" fillId="0" borderId="0" xfId="46" applyNumberFormat="1" applyFont="1" applyBorder="1">
      <alignment/>
      <protection/>
    </xf>
    <xf numFmtId="0" fontId="16" fillId="0" borderId="60" xfId="46" applyFont="1" applyFill="1" applyBorder="1" applyAlignment="1">
      <alignment horizontal="center" vertical="top"/>
      <protection/>
    </xf>
    <xf numFmtId="49" fontId="16" fillId="0" borderId="60" xfId="46" applyNumberFormat="1" applyFont="1" applyFill="1" applyBorder="1" applyAlignment="1">
      <alignment horizontal="left" vertical="top"/>
      <protection/>
    </xf>
    <xf numFmtId="0" fontId="16" fillId="0" borderId="60" xfId="46" applyFont="1" applyFill="1" applyBorder="1" applyAlignment="1">
      <alignment vertical="top" wrapText="1"/>
      <protection/>
    </xf>
    <xf numFmtId="49" fontId="16" fillId="0" borderId="60" xfId="46" applyNumberFormat="1" applyFont="1" applyFill="1" applyBorder="1" applyAlignment="1">
      <alignment horizontal="center" shrinkToFit="1"/>
      <protection/>
    </xf>
    <xf numFmtId="4" fontId="16" fillId="0" borderId="60" xfId="46" applyNumberFormat="1" applyFont="1" applyFill="1" applyBorder="1">
      <alignment/>
      <protection/>
    </xf>
    <xf numFmtId="0" fontId="0" fillId="0" borderId="0" xfId="46" applyFill="1">
      <alignment/>
      <protection/>
    </xf>
    <xf numFmtId="0" fontId="0" fillId="0" borderId="0" xfId="46" applyFill="1" applyBorder="1">
      <alignment/>
      <protection/>
    </xf>
    <xf numFmtId="0" fontId="15" fillId="0" borderId="0" xfId="46" applyFont="1" applyFill="1">
      <alignment/>
      <protection/>
    </xf>
    <xf numFmtId="0" fontId="15" fillId="0" borderId="0" xfId="46" applyFont="1" applyFill="1">
      <alignment/>
      <protection/>
    </xf>
    <xf numFmtId="0" fontId="5" fillId="0" borderId="58" xfId="46" applyFont="1" applyFill="1" applyBorder="1" applyAlignment="1">
      <alignment horizontal="center"/>
      <protection/>
    </xf>
    <xf numFmtId="49" fontId="5" fillId="0" borderId="58" xfId="46" applyNumberFormat="1" applyFont="1" applyFill="1" applyBorder="1" applyAlignment="1">
      <alignment horizontal="left"/>
      <protection/>
    </xf>
    <xf numFmtId="0" fontId="19" fillId="0" borderId="0" xfId="46" applyFont="1" applyFill="1" applyAlignment="1">
      <alignment wrapText="1"/>
      <protection/>
    </xf>
    <xf numFmtId="4" fontId="16" fillId="0" borderId="48" xfId="46" applyNumberFormat="1" applyFont="1" applyBorder="1" applyAlignment="1">
      <alignment horizontal="right"/>
      <protection/>
    </xf>
    <xf numFmtId="0" fontId="57" fillId="0" borderId="60" xfId="46" applyFont="1" applyFill="1" applyBorder="1" applyAlignment="1">
      <alignment vertical="top" wrapText="1"/>
      <protection/>
    </xf>
    <xf numFmtId="0" fontId="57" fillId="0" borderId="60" xfId="46" applyFont="1" applyBorder="1" applyAlignment="1">
      <alignment vertical="top" wrapText="1"/>
      <protection/>
    </xf>
    <xf numFmtId="0" fontId="16" fillId="0" borderId="19" xfId="46" applyFont="1" applyBorder="1" applyAlignment="1">
      <alignment horizontal="center" vertical="top"/>
      <protection/>
    </xf>
    <xf numFmtId="49" fontId="16" fillId="0" borderId="19" xfId="46" applyNumberFormat="1" applyFont="1" applyBorder="1" applyAlignment="1">
      <alignment horizontal="left" vertical="top"/>
      <protection/>
    </xf>
    <xf numFmtId="0" fontId="57" fillId="0" borderId="19" xfId="46" applyFont="1" applyBorder="1" applyAlignment="1">
      <alignment vertical="top" wrapText="1"/>
      <protection/>
    </xf>
    <xf numFmtId="49" fontId="16" fillId="0" borderId="19" xfId="46" applyNumberFormat="1" applyFont="1" applyBorder="1" applyAlignment="1">
      <alignment horizontal="center" shrinkToFit="1"/>
      <protection/>
    </xf>
    <xf numFmtId="4" fontId="16" fillId="0" borderId="19" xfId="46" applyNumberFormat="1" applyFont="1" applyBorder="1" applyAlignment="1">
      <alignment horizontal="right"/>
      <protection/>
    </xf>
    <xf numFmtId="4" fontId="16" fillId="0" borderId="19" xfId="46" applyNumberFormat="1" applyFont="1" applyBorder="1">
      <alignment/>
      <protection/>
    </xf>
    <xf numFmtId="0" fontId="5" fillId="0" borderId="19" xfId="46" applyFont="1" applyFill="1" applyBorder="1" applyAlignment="1">
      <alignment horizontal="center"/>
      <protection/>
    </xf>
    <xf numFmtId="49" fontId="5" fillId="0" borderId="19" xfId="46" applyNumberFormat="1" applyFont="1" applyFill="1" applyBorder="1" applyAlignment="1">
      <alignment horizontal="left"/>
      <protection/>
    </xf>
    <xf numFmtId="0" fontId="18" fillId="0" borderId="19" xfId="0" applyNumberFormat="1" applyFont="1" applyFill="1" applyBorder="1" applyAlignment="1">
      <alignment/>
    </xf>
    <xf numFmtId="4" fontId="16" fillId="0" borderId="19" xfId="4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 wrapText="1"/>
    </xf>
    <xf numFmtId="4" fontId="0" fillId="0" borderId="19" xfId="0" applyNumberFormat="1" applyBorder="1" applyAlignment="1">
      <alignment/>
    </xf>
    <xf numFmtId="4" fontId="9" fillId="0" borderId="19" xfId="0" applyNumberFormat="1" applyFont="1" applyBorder="1" applyAlignment="1">
      <alignment vertical="top"/>
    </xf>
    <xf numFmtId="0" fontId="0" fillId="0" borderId="19" xfId="46" applyFill="1" applyBorder="1">
      <alignment/>
      <protection/>
    </xf>
    <xf numFmtId="0" fontId="0" fillId="0" borderId="19" xfId="46" applyBorder="1">
      <alignment/>
      <protection/>
    </xf>
    <xf numFmtId="0" fontId="0" fillId="0" borderId="19" xfId="46" applyNumberFormat="1" applyBorder="1">
      <alignment/>
      <protection/>
    </xf>
    <xf numFmtId="4" fontId="9" fillId="0" borderId="42" xfId="0" applyNumberFormat="1" applyFont="1" applyBorder="1" applyAlignment="1">
      <alignment vertical="top"/>
    </xf>
    <xf numFmtId="49" fontId="16" fillId="0" borderId="47" xfId="46" applyNumberFormat="1" applyFont="1" applyFill="1" applyBorder="1" applyAlignment="1">
      <alignment horizontal="center" shrinkToFit="1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3" borderId="62" xfId="0" applyNumberFormat="1" applyFont="1" applyFill="1" applyBorder="1" applyAlignment="1">
      <alignment horizontal="right" indent="2"/>
    </xf>
    <xf numFmtId="166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3" xfId="46" applyFont="1" applyBorder="1" applyAlignment="1">
      <alignment horizontal="center"/>
      <protection/>
    </xf>
    <xf numFmtId="0" fontId="3" fillId="0" borderId="64" xfId="46" applyFont="1" applyBorder="1" applyAlignment="1">
      <alignment horizontal="center"/>
      <protection/>
    </xf>
    <xf numFmtId="0" fontId="3" fillId="0" borderId="65" xfId="46" applyFont="1" applyBorder="1" applyAlignment="1">
      <alignment horizontal="center"/>
      <protection/>
    </xf>
    <xf numFmtId="0" fontId="3" fillId="0" borderId="66" xfId="46" applyFont="1" applyBorder="1" applyAlignment="1">
      <alignment horizontal="center"/>
      <protection/>
    </xf>
    <xf numFmtId="0" fontId="3" fillId="0" borderId="67" xfId="46" applyFont="1" applyBorder="1" applyAlignment="1">
      <alignment horizontal="left"/>
      <protection/>
    </xf>
    <xf numFmtId="0" fontId="3" fillId="0" borderId="52" xfId="46" applyFont="1" applyBorder="1" applyAlignment="1">
      <alignment horizontal="left"/>
      <protection/>
    </xf>
    <xf numFmtId="0" fontId="3" fillId="0" borderId="68" xfId="46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0" fontId="17" fillId="0" borderId="42" xfId="46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/>
    </xf>
    <xf numFmtId="0" fontId="12" fillId="0" borderId="0" xfId="46" applyFont="1" applyAlignment="1">
      <alignment horizontal="center"/>
      <protection/>
    </xf>
    <xf numFmtId="49" fontId="3" fillId="0" borderId="65" xfId="46" applyNumberFormat="1" applyFont="1" applyBorder="1" applyAlignment="1">
      <alignment horizontal="center"/>
      <protection/>
    </xf>
    <xf numFmtId="0" fontId="3" fillId="0" borderId="67" xfId="46" applyFont="1" applyBorder="1" applyAlignment="1">
      <alignment horizontal="center" shrinkToFit="1"/>
      <protection/>
    </xf>
    <xf numFmtId="0" fontId="3" fillId="0" borderId="52" xfId="46" applyFont="1" applyBorder="1" applyAlignment="1">
      <alignment horizontal="center" shrinkToFit="1"/>
      <protection/>
    </xf>
    <xf numFmtId="0" fontId="3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 t="s">
        <v>204</v>
      </c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78</v>
      </c>
      <c r="B5" s="16"/>
      <c r="C5" s="17" t="s">
        <v>159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77</v>
      </c>
      <c r="B7" s="24"/>
      <c r="C7" s="25" t="s">
        <v>160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32" t="s">
        <v>152</v>
      </c>
      <c r="D8" s="232"/>
      <c r="E8" s="233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32" t="str">
        <f>Projektant</f>
        <v>Ing. Šňupárek</v>
      </c>
      <c r="D9" s="232"/>
      <c r="E9" s="233"/>
      <c r="F9" s="11"/>
      <c r="G9" s="33"/>
      <c r="H9" s="34"/>
    </row>
    <row r="10" spans="1:8" ht="12.75">
      <c r="A10" s="28" t="s">
        <v>15</v>
      </c>
      <c r="B10" s="11"/>
      <c r="C10" s="232"/>
      <c r="D10" s="232"/>
      <c r="E10" s="232"/>
      <c r="F10" s="35"/>
      <c r="G10" s="36"/>
      <c r="H10" s="37"/>
    </row>
    <row r="11" spans="1:57" ht="13.5" customHeight="1">
      <c r="A11" s="28" t="s">
        <v>16</v>
      </c>
      <c r="B11" s="11"/>
      <c r="C11" s="232"/>
      <c r="D11" s="232"/>
      <c r="E11" s="232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34"/>
      <c r="D12" s="234"/>
      <c r="E12" s="234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Rekapitulace!A22</f>
        <v>Ztížené výrobní podmínky</v>
      </c>
      <c r="E15" s="57"/>
      <c r="F15" s="58"/>
      <c r="G15" s="55">
        <f>Rekapitulace!I22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8" t="str">
        <f>Rekapitulace!A23</f>
        <v>Oborová přirážka</v>
      </c>
      <c r="E16" s="59"/>
      <c r="F16" s="60"/>
      <c r="G16" s="55">
        <f>Rekapitulace!I23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8" t="str">
        <f>Rekapitulace!A24</f>
        <v>Přesun stavebních kapacit</v>
      </c>
      <c r="E17" s="59"/>
      <c r="F17" s="60"/>
      <c r="G17" s="55">
        <f>Rekapitulace!I24</f>
        <v>0</v>
      </c>
    </row>
    <row r="18" spans="1:7" ht="15.75" customHeight="1">
      <c r="A18" s="61" t="s">
        <v>28</v>
      </c>
      <c r="B18" s="62" t="s">
        <v>29</v>
      </c>
      <c r="C18" s="55">
        <f>Dodavka</f>
        <v>0</v>
      </c>
      <c r="D18" s="8" t="str">
        <f>Rekapitulace!A25</f>
        <v>Mimostaveništní doprava</v>
      </c>
      <c r="E18" s="59"/>
      <c r="F18" s="60"/>
      <c r="G18" s="55">
        <f>Rekapitulace!I25</f>
        <v>0</v>
      </c>
    </row>
    <row r="19" spans="1:7" ht="15.75" customHeight="1">
      <c r="A19" s="63" t="s">
        <v>30</v>
      </c>
      <c r="B19" s="54"/>
      <c r="C19" s="55">
        <f>SUM(C15:C18)</f>
        <v>0</v>
      </c>
      <c r="D19" s="8" t="str">
        <f>Rekapitulace!A26</f>
        <v>Zařízení staveniště</v>
      </c>
      <c r="E19" s="59"/>
      <c r="F19" s="60"/>
      <c r="G19" s="55">
        <f>Rekapitulace!I26</f>
        <v>0</v>
      </c>
    </row>
    <row r="20" spans="1:7" ht="15.75" customHeight="1">
      <c r="A20" s="63"/>
      <c r="B20" s="54"/>
      <c r="C20" s="55"/>
      <c r="D20" s="8" t="str">
        <f>Rekapitulace!A27</f>
        <v>Provoz investora</v>
      </c>
      <c r="E20" s="59"/>
      <c r="F20" s="60"/>
      <c r="G20" s="55">
        <f>Rekapitulace!I27</f>
        <v>0</v>
      </c>
    </row>
    <row r="21" spans="1:7" ht="15.75" customHeight="1">
      <c r="A21" s="63" t="s">
        <v>31</v>
      </c>
      <c r="B21" s="54"/>
      <c r="C21" s="55">
        <f>HZS</f>
        <v>0</v>
      </c>
      <c r="D21" s="8" t="str">
        <f>Rekapitulace!A28</f>
        <v>Kompletační činnost (IČD)</v>
      </c>
      <c r="E21" s="59"/>
      <c r="F21" s="60"/>
      <c r="G21" s="55">
        <f>Rekapitulace!I28</f>
        <v>0</v>
      </c>
    </row>
    <row r="22" spans="1:7" ht="15.75" customHeight="1">
      <c r="A22" s="64" t="s">
        <v>32</v>
      </c>
      <c r="B22" s="65"/>
      <c r="C22" s="55">
        <f>C19+C21</f>
        <v>0</v>
      </c>
      <c r="D22" s="8" t="s">
        <v>33</v>
      </c>
      <c r="E22" s="59"/>
      <c r="F22" s="60"/>
      <c r="G22" s="55">
        <f>G23-SUM(G15:G21)</f>
        <v>0</v>
      </c>
    </row>
    <row r="23" spans="1:7" ht="15.75" customHeight="1" thickBot="1">
      <c r="A23" s="235" t="s">
        <v>34</v>
      </c>
      <c r="B23" s="236"/>
      <c r="C23" s="66">
        <f>C22+G23</f>
        <v>0</v>
      </c>
      <c r="D23" s="67" t="s">
        <v>35</v>
      </c>
      <c r="E23" s="68"/>
      <c r="F23" s="69"/>
      <c r="G23" s="55">
        <f>VRN</f>
        <v>0</v>
      </c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75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75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21</v>
      </c>
      <c r="D30" s="85" t="s">
        <v>44</v>
      </c>
      <c r="E30" s="87"/>
      <c r="F30" s="237">
        <f>C23-F32</f>
        <v>0</v>
      </c>
      <c r="G30" s="238"/>
    </row>
    <row r="31" spans="1:7" ht="12.75">
      <c r="A31" s="84" t="s">
        <v>45</v>
      </c>
      <c r="B31" s="85"/>
      <c r="C31" s="86">
        <f>SazbaDPH1</f>
        <v>21</v>
      </c>
      <c r="D31" s="85" t="s">
        <v>46</v>
      </c>
      <c r="E31" s="87"/>
      <c r="F31" s="237">
        <f>ROUND(PRODUCT(F30,C31/100),0)</f>
        <v>0</v>
      </c>
      <c r="G31" s="238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37">
        <v>0</v>
      </c>
      <c r="G32" s="238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37">
        <f>ROUND(PRODUCT(F32,C33/100),0)</f>
        <v>0</v>
      </c>
      <c r="G33" s="238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39">
        <f>ROUND(SUM(F30:F33),0)</f>
        <v>0</v>
      </c>
      <c r="G34" s="240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41"/>
      <c r="C37" s="241"/>
      <c r="D37" s="241"/>
      <c r="E37" s="241"/>
      <c r="F37" s="241"/>
      <c r="G37" s="241"/>
      <c r="H37" t="s">
        <v>6</v>
      </c>
    </row>
    <row r="38" spans="1:8" ht="12.75" customHeight="1">
      <c r="A38" s="95"/>
      <c r="B38" s="241"/>
      <c r="C38" s="241"/>
      <c r="D38" s="241"/>
      <c r="E38" s="241"/>
      <c r="F38" s="241"/>
      <c r="G38" s="241"/>
      <c r="H38" t="s">
        <v>6</v>
      </c>
    </row>
    <row r="39" spans="1:8" ht="12.75">
      <c r="A39" s="95"/>
      <c r="B39" s="241"/>
      <c r="C39" s="241"/>
      <c r="D39" s="241"/>
      <c r="E39" s="241"/>
      <c r="F39" s="241"/>
      <c r="G39" s="241"/>
      <c r="H39" t="s">
        <v>6</v>
      </c>
    </row>
    <row r="40" spans="1:8" ht="12.75">
      <c r="A40" s="95"/>
      <c r="B40" s="241"/>
      <c r="C40" s="241"/>
      <c r="D40" s="241"/>
      <c r="E40" s="241"/>
      <c r="F40" s="241"/>
      <c r="G40" s="241"/>
      <c r="H40" t="s">
        <v>6</v>
      </c>
    </row>
    <row r="41" spans="1:8" ht="12.75">
      <c r="A41" s="95"/>
      <c r="B41" s="241"/>
      <c r="C41" s="241"/>
      <c r="D41" s="241"/>
      <c r="E41" s="241"/>
      <c r="F41" s="241"/>
      <c r="G41" s="241"/>
      <c r="H41" t="s">
        <v>6</v>
      </c>
    </row>
    <row r="42" spans="1:8" ht="12.75">
      <c r="A42" s="95"/>
      <c r="B42" s="241"/>
      <c r="C42" s="241"/>
      <c r="D42" s="241"/>
      <c r="E42" s="241"/>
      <c r="F42" s="241"/>
      <c r="G42" s="241"/>
      <c r="H42" t="s">
        <v>6</v>
      </c>
    </row>
    <row r="43" spans="1:8" ht="12.75">
      <c r="A43" s="95"/>
      <c r="B43" s="241"/>
      <c r="C43" s="241"/>
      <c r="D43" s="241"/>
      <c r="E43" s="241"/>
      <c r="F43" s="241"/>
      <c r="G43" s="241"/>
      <c r="H43" t="s">
        <v>6</v>
      </c>
    </row>
    <row r="44" spans="1:8" ht="12.75">
      <c r="A44" s="95"/>
      <c r="B44" s="241"/>
      <c r="C44" s="241"/>
      <c r="D44" s="241"/>
      <c r="E44" s="241"/>
      <c r="F44" s="241"/>
      <c r="G44" s="241"/>
      <c r="H44" t="s">
        <v>6</v>
      </c>
    </row>
    <row r="45" spans="1:8" ht="0.75" customHeight="1">
      <c r="A45" s="95"/>
      <c r="B45" s="241"/>
      <c r="C45" s="241"/>
      <c r="D45" s="241"/>
      <c r="E45" s="241"/>
      <c r="F45" s="241"/>
      <c r="G45" s="241"/>
      <c r="H45" t="s">
        <v>6</v>
      </c>
    </row>
    <row r="46" spans="2:7" ht="12.75">
      <c r="B46" s="242"/>
      <c r="C46" s="242"/>
      <c r="D46" s="242"/>
      <c r="E46" s="242"/>
      <c r="F46" s="242"/>
      <c r="G46" s="242"/>
    </row>
    <row r="47" spans="2:7" ht="12.75">
      <c r="B47" s="242"/>
      <c r="C47" s="242"/>
      <c r="D47" s="242"/>
      <c r="E47" s="242"/>
      <c r="F47" s="242"/>
      <c r="G47" s="242"/>
    </row>
    <row r="48" spans="2:7" ht="12.75">
      <c r="B48" s="242"/>
      <c r="C48" s="242"/>
      <c r="D48" s="242"/>
      <c r="E48" s="242"/>
      <c r="F48" s="242"/>
      <c r="G48" s="242"/>
    </row>
    <row r="49" spans="2:7" ht="12.75">
      <c r="B49" s="242"/>
      <c r="C49" s="242"/>
      <c r="D49" s="242"/>
      <c r="E49" s="242"/>
      <c r="F49" s="242"/>
      <c r="G49" s="242"/>
    </row>
    <row r="50" spans="2:7" ht="12.75">
      <c r="B50" s="242"/>
      <c r="C50" s="242"/>
      <c r="D50" s="242"/>
      <c r="E50" s="242"/>
      <c r="F50" s="242"/>
      <c r="G50" s="242"/>
    </row>
    <row r="51" spans="2:7" ht="12.75">
      <c r="B51" s="242"/>
      <c r="C51" s="242"/>
      <c r="D51" s="242"/>
      <c r="E51" s="242"/>
      <c r="F51" s="242"/>
      <c r="G51" s="242"/>
    </row>
    <row r="52" spans="2:7" ht="12.75">
      <c r="B52" s="242"/>
      <c r="C52" s="242"/>
      <c r="D52" s="242"/>
      <c r="E52" s="242"/>
      <c r="F52" s="242"/>
      <c r="G52" s="242"/>
    </row>
    <row r="53" spans="2:7" ht="12.75">
      <c r="B53" s="242"/>
      <c r="C53" s="242"/>
      <c r="D53" s="242"/>
      <c r="E53" s="242"/>
      <c r="F53" s="242"/>
      <c r="G53" s="242"/>
    </row>
    <row r="54" spans="2:7" ht="12.75">
      <c r="B54" s="242"/>
      <c r="C54" s="242"/>
      <c r="D54" s="242"/>
      <c r="E54" s="242"/>
      <c r="F54" s="242"/>
      <c r="G54" s="242"/>
    </row>
    <row r="55" spans="2:7" ht="12.75">
      <c r="B55" s="242"/>
      <c r="C55" s="242"/>
      <c r="D55" s="242"/>
      <c r="E55" s="242"/>
      <c r="F55" s="242"/>
      <c r="G55" s="242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43" t="s">
        <v>49</v>
      </c>
      <c r="B1" s="244"/>
      <c r="C1" s="96" t="str">
        <f>CONCATENATE(cislostavby," ",nazevstavby)</f>
        <v>Šn002 MGO-výměna prosklení vstupních hal</v>
      </c>
      <c r="D1" s="97"/>
      <c r="E1" s="98"/>
      <c r="F1" s="97"/>
      <c r="G1" s="99" t="s">
        <v>50</v>
      </c>
      <c r="H1" s="100"/>
      <c r="I1" s="101"/>
    </row>
    <row r="2" spans="1:9" ht="13.5" thickBot="1">
      <c r="A2" s="245" t="s">
        <v>51</v>
      </c>
      <c r="B2" s="246"/>
      <c r="C2" s="102" t="str">
        <f>CONCATENATE(cisloobjektu," ",nazevobjektu)</f>
        <v>01 Výměna prosklení vstupních hal MGO</v>
      </c>
      <c r="D2" s="103"/>
      <c r="E2" s="104"/>
      <c r="F2" s="103"/>
      <c r="G2" s="247"/>
      <c r="H2" s="248"/>
      <c r="I2" s="249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0" t="str">
        <f>Položky!B7</f>
        <v>3</v>
      </c>
      <c r="B7" s="114" t="str">
        <f>Položky!C7</f>
        <v>Svislé a kompletní konstrukce</v>
      </c>
      <c r="C7" s="65"/>
      <c r="D7" s="115"/>
      <c r="E7" s="191">
        <f>Položky!BA12</f>
        <v>0</v>
      </c>
      <c r="F7" s="192">
        <f>Položky!BB12</f>
        <v>0</v>
      </c>
      <c r="G7" s="192">
        <f>Položky!BC12</f>
        <v>0</v>
      </c>
      <c r="H7" s="192">
        <f>Položky!BD12</f>
        <v>0</v>
      </c>
      <c r="I7" s="193">
        <f>Položky!BE12</f>
        <v>0</v>
      </c>
    </row>
    <row r="8" spans="1:9" s="34" customFormat="1" ht="12.75">
      <c r="A8" s="190" t="str">
        <f>Položky!B13</f>
        <v>6</v>
      </c>
      <c r="B8" s="114" t="str">
        <f>Položky!C13</f>
        <v>Úpravy povrchu, podlahy</v>
      </c>
      <c r="C8" s="65"/>
      <c r="D8" s="115"/>
      <c r="E8" s="191">
        <f>Položky!BA24</f>
        <v>0</v>
      </c>
      <c r="F8" s="192">
        <f>Položky!BB24</f>
        <v>0</v>
      </c>
      <c r="G8" s="192">
        <f>Položky!BC24</f>
        <v>0</v>
      </c>
      <c r="H8" s="192">
        <f>Položky!BD24</f>
        <v>0</v>
      </c>
      <c r="I8" s="193">
        <f>Položky!BE24</f>
        <v>0</v>
      </c>
    </row>
    <row r="9" spans="1:9" s="34" customFormat="1" ht="12.75">
      <c r="A9" s="190" t="str">
        <f>Položky!B25</f>
        <v>9</v>
      </c>
      <c r="B9" s="114" t="str">
        <f>Položky!C25</f>
        <v>Ostatní konstrukce, bourání</v>
      </c>
      <c r="C9" s="65"/>
      <c r="D9" s="115"/>
      <c r="E9" s="191">
        <f>Položky!BA32</f>
        <v>0</v>
      </c>
      <c r="F9" s="192">
        <f>Položky!BB32</f>
        <v>0</v>
      </c>
      <c r="G9" s="192">
        <f>Položky!BC32</f>
        <v>0</v>
      </c>
      <c r="H9" s="192">
        <f>Položky!BD32</f>
        <v>0</v>
      </c>
      <c r="I9" s="193">
        <f>Položky!BE32</f>
        <v>0</v>
      </c>
    </row>
    <row r="10" spans="1:9" s="34" customFormat="1" ht="12.75">
      <c r="A10" s="190" t="str">
        <f>Položky!B33</f>
        <v>96</v>
      </c>
      <c r="B10" s="114" t="str">
        <f>Položky!C33</f>
        <v>Bourání konstrukcí</v>
      </c>
      <c r="C10" s="65"/>
      <c r="D10" s="115"/>
      <c r="E10" s="191">
        <f>Položky!BA52</f>
        <v>0</v>
      </c>
      <c r="F10" s="192">
        <f>Položky!BB52</f>
        <v>0</v>
      </c>
      <c r="G10" s="192">
        <f>Položky!BC52</f>
        <v>0</v>
      </c>
      <c r="H10" s="192">
        <f>Položky!BD52</f>
        <v>0</v>
      </c>
      <c r="I10" s="193">
        <f>Položky!BE52</f>
        <v>0</v>
      </c>
    </row>
    <row r="11" spans="1:9" s="34" customFormat="1" ht="12.75">
      <c r="A11" s="190" t="str">
        <f>Položky!B53</f>
        <v>99</v>
      </c>
      <c r="B11" s="114" t="str">
        <f>Položky!C53</f>
        <v>Staveništní přesun hmot</v>
      </c>
      <c r="C11" s="65"/>
      <c r="D11" s="115"/>
      <c r="E11" s="191">
        <f>Položky!BA55</f>
        <v>0</v>
      </c>
      <c r="F11" s="192">
        <f>Položky!BB55</f>
        <v>0</v>
      </c>
      <c r="G11" s="192">
        <f>Položky!BC55</f>
        <v>0</v>
      </c>
      <c r="H11" s="192">
        <f>Položky!BD55</f>
        <v>0</v>
      </c>
      <c r="I11" s="193">
        <f>Položky!BE55</f>
        <v>0</v>
      </c>
    </row>
    <row r="12" spans="1:9" s="34" customFormat="1" ht="12.75">
      <c r="A12" s="190" t="str">
        <f>Položky!B56</f>
        <v>764</v>
      </c>
      <c r="B12" s="114" t="str">
        <f>Položky!C56</f>
        <v>Konstrukce klempířské</v>
      </c>
      <c r="C12" s="65"/>
      <c r="D12" s="115"/>
      <c r="E12" s="191">
        <f>Položky!BA60</f>
        <v>0</v>
      </c>
      <c r="F12" s="192">
        <f>Položky!BB60</f>
        <v>0</v>
      </c>
      <c r="G12" s="192">
        <f>Položky!BC60</f>
        <v>0</v>
      </c>
      <c r="H12" s="192">
        <f>Položky!BD60</f>
        <v>0</v>
      </c>
      <c r="I12" s="193">
        <f>Položky!BE60</f>
        <v>0</v>
      </c>
    </row>
    <row r="13" spans="1:9" s="34" customFormat="1" ht="12.75">
      <c r="A13" s="190" t="str">
        <f>Položky!B61</f>
        <v>766</v>
      </c>
      <c r="B13" s="114" t="str">
        <f>Položky!C61</f>
        <v>Konstrukce hliníkové</v>
      </c>
      <c r="C13" s="65"/>
      <c r="D13" s="115"/>
      <c r="E13" s="191">
        <f>Položky!BA78</f>
        <v>0</v>
      </c>
      <c r="F13" s="192">
        <f>Položky!BB78</f>
        <v>0</v>
      </c>
      <c r="G13" s="192">
        <f>Položky!BC78</f>
        <v>0</v>
      </c>
      <c r="H13" s="192">
        <f>Položky!BD78</f>
        <v>0</v>
      </c>
      <c r="I13" s="193">
        <f>Položky!BE78</f>
        <v>0</v>
      </c>
    </row>
    <row r="14" spans="1:9" s="34" customFormat="1" ht="12.75">
      <c r="A14" s="190" t="s">
        <v>178</v>
      </c>
      <c r="B14" s="114" t="str">
        <f>Položky!C79</f>
        <v>Elektromontáže</v>
      </c>
      <c r="C14" s="65"/>
      <c r="D14" s="115"/>
      <c r="E14" s="191">
        <f>Položky!BA81</f>
        <v>0</v>
      </c>
      <c r="F14" s="192">
        <f>Položky!BB81</f>
        <v>0</v>
      </c>
      <c r="G14" s="192">
        <f>Položky!BC81</f>
        <v>0</v>
      </c>
      <c r="H14" s="192">
        <f>Položky!BD81</f>
        <v>0</v>
      </c>
      <c r="I14" s="193">
        <f>Položky!BE81</f>
        <v>0</v>
      </c>
    </row>
    <row r="15" spans="1:9" s="34" customFormat="1" ht="12.75">
      <c r="A15" s="190" t="s">
        <v>207</v>
      </c>
      <c r="B15" s="114" t="str">
        <f>Položky!C82</f>
        <v>Dokončovací práce - obklady z kamene</v>
      </c>
      <c r="C15" s="65"/>
      <c r="D15" s="115"/>
      <c r="E15" s="191">
        <f>Položky!BA87</f>
        <v>0</v>
      </c>
      <c r="F15" s="192">
        <f>Položky!BB87</f>
        <v>0</v>
      </c>
      <c r="G15" s="192">
        <f>Položky!BC87</f>
        <v>0</v>
      </c>
      <c r="H15" s="192">
        <f>Položky!BD87</f>
        <v>0</v>
      </c>
      <c r="I15" s="193">
        <f>Položky!BE87</f>
        <v>0</v>
      </c>
    </row>
    <row r="16" spans="1:9" s="34" customFormat="1" ht="13.5" thickBot="1">
      <c r="A16" s="190" t="str">
        <f>Položky!B88</f>
        <v>784</v>
      </c>
      <c r="B16" s="114" t="str">
        <f>Položky!C88</f>
        <v>Malby</v>
      </c>
      <c r="C16" s="65"/>
      <c r="D16" s="115"/>
      <c r="E16" s="191">
        <f>Položky!BA95</f>
        <v>0</v>
      </c>
      <c r="F16" s="192">
        <f>Položky!BB95</f>
        <v>0</v>
      </c>
      <c r="G16" s="192">
        <f>Položky!BC95</f>
        <v>0</v>
      </c>
      <c r="H16" s="192">
        <f>Položky!BD95</f>
        <v>0</v>
      </c>
      <c r="I16" s="193">
        <f>Položky!BE95</f>
        <v>0</v>
      </c>
    </row>
    <row r="17" spans="1:9" s="122" customFormat="1" ht="13.5" thickBot="1">
      <c r="A17" s="116"/>
      <c r="B17" s="117" t="s">
        <v>58</v>
      </c>
      <c r="C17" s="117"/>
      <c r="D17" s="118"/>
      <c r="E17" s="119">
        <f>SUM(E7:E16)</f>
        <v>0</v>
      </c>
      <c r="F17" s="120">
        <f>SUM(F7:F16)</f>
        <v>0</v>
      </c>
      <c r="G17" s="120">
        <f>SUM(G7:G16)</f>
        <v>0</v>
      </c>
      <c r="H17" s="120">
        <f>SUM(H7:H16)</f>
        <v>0</v>
      </c>
      <c r="I17" s="121">
        <f>SUM(I7:I16)</f>
        <v>0</v>
      </c>
    </row>
    <row r="18" spans="1:9" ht="12.75">
      <c r="A18" s="65"/>
      <c r="B18" s="65"/>
      <c r="C18" s="65"/>
      <c r="D18" s="65"/>
      <c r="E18" s="65"/>
      <c r="F18" s="65"/>
      <c r="G18" s="65"/>
      <c r="H18" s="65"/>
      <c r="I18" s="65"/>
    </row>
    <row r="19" spans="1:57" ht="19.5" customHeight="1">
      <c r="A19" s="106" t="s">
        <v>59</v>
      </c>
      <c r="B19" s="106"/>
      <c r="C19" s="106"/>
      <c r="D19" s="106"/>
      <c r="E19" s="106"/>
      <c r="F19" s="106"/>
      <c r="G19" s="123"/>
      <c r="H19" s="106"/>
      <c r="I19" s="106"/>
      <c r="BA19" s="40"/>
      <c r="BB19" s="40"/>
      <c r="BC19" s="40"/>
      <c r="BD19" s="40"/>
      <c r="BE19" s="40"/>
    </row>
    <row r="20" spans="1:9" ht="13.5" thickBot="1">
      <c r="A20" s="76"/>
      <c r="B20" s="76"/>
      <c r="C20" s="76"/>
      <c r="D20" s="76"/>
      <c r="E20" s="76"/>
      <c r="F20" s="76"/>
      <c r="G20" s="76"/>
      <c r="H20" s="76"/>
      <c r="I20" s="76"/>
    </row>
    <row r="21" spans="1:9" ht="12.75">
      <c r="A21" s="70" t="s">
        <v>60</v>
      </c>
      <c r="B21" s="71"/>
      <c r="C21" s="71"/>
      <c r="D21" s="124"/>
      <c r="E21" s="125" t="s">
        <v>61</v>
      </c>
      <c r="F21" s="126" t="s">
        <v>62</v>
      </c>
      <c r="G21" s="127" t="s">
        <v>63</v>
      </c>
      <c r="H21" s="128"/>
      <c r="I21" s="129" t="s">
        <v>61</v>
      </c>
    </row>
    <row r="22" spans="1:53" ht="12.75">
      <c r="A22" s="63" t="s">
        <v>143</v>
      </c>
      <c r="B22" s="54"/>
      <c r="C22" s="54"/>
      <c r="D22" s="130"/>
      <c r="E22" s="131">
        <v>0</v>
      </c>
      <c r="F22" s="132">
        <v>0</v>
      </c>
      <c r="G22" s="133">
        <f aca="true" t="shared" si="0" ref="G22:G30">CHOOSE(BA22+1,HSV+PSV,HSV+PSV+Mont,HSV+PSV+Dodavka+Mont,HSV,PSV,Mont,Dodavka,Mont+Dodavka,0)</f>
        <v>0</v>
      </c>
      <c r="H22" s="134"/>
      <c r="I22" s="135">
        <f aca="true" t="shared" si="1" ref="I22:I30">E22+F22*G22/100</f>
        <v>0</v>
      </c>
      <c r="BA22">
        <v>0</v>
      </c>
    </row>
    <row r="23" spans="1:53" ht="12.75">
      <c r="A23" s="63" t="s">
        <v>144</v>
      </c>
      <c r="B23" s="54"/>
      <c r="C23" s="54"/>
      <c r="D23" s="130"/>
      <c r="E23" s="131">
        <v>0</v>
      </c>
      <c r="F23" s="132">
        <v>0</v>
      </c>
      <c r="G23" s="133">
        <f t="shared" si="0"/>
        <v>0</v>
      </c>
      <c r="H23" s="134"/>
      <c r="I23" s="135">
        <f t="shared" si="1"/>
        <v>0</v>
      </c>
      <c r="BA23">
        <v>0</v>
      </c>
    </row>
    <row r="24" spans="1:53" ht="12.75">
      <c r="A24" s="63" t="s">
        <v>145</v>
      </c>
      <c r="B24" s="54"/>
      <c r="C24" s="54"/>
      <c r="D24" s="130"/>
      <c r="E24" s="131">
        <v>0</v>
      </c>
      <c r="F24" s="132">
        <v>0</v>
      </c>
      <c r="G24" s="133">
        <f t="shared" si="0"/>
        <v>0</v>
      </c>
      <c r="H24" s="134"/>
      <c r="I24" s="135">
        <f t="shared" si="1"/>
        <v>0</v>
      </c>
      <c r="BA24">
        <v>0</v>
      </c>
    </row>
    <row r="25" spans="1:53" ht="12.75">
      <c r="A25" s="63" t="s">
        <v>146</v>
      </c>
      <c r="B25" s="54"/>
      <c r="C25" s="54"/>
      <c r="D25" s="130"/>
      <c r="E25" s="131">
        <v>0</v>
      </c>
      <c r="F25" s="132">
        <v>0</v>
      </c>
      <c r="G25" s="133">
        <f t="shared" si="0"/>
        <v>0</v>
      </c>
      <c r="H25" s="134"/>
      <c r="I25" s="135">
        <f t="shared" si="1"/>
        <v>0</v>
      </c>
      <c r="BA25">
        <v>0</v>
      </c>
    </row>
    <row r="26" spans="1:53" ht="12.75">
      <c r="A26" s="63" t="s">
        <v>147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2</v>
      </c>
    </row>
    <row r="27" spans="1:53" ht="12.75">
      <c r="A27" s="63" t="s">
        <v>148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2</v>
      </c>
    </row>
    <row r="28" spans="1:53" ht="12.75">
      <c r="A28" s="63" t="s">
        <v>149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2</v>
      </c>
    </row>
    <row r="29" spans="1:53" ht="12.75">
      <c r="A29" s="63" t="s">
        <v>150</v>
      </c>
      <c r="B29" s="54"/>
      <c r="C29" s="54"/>
      <c r="D29" s="130"/>
      <c r="E29" s="131">
        <v>0</v>
      </c>
      <c r="F29" s="132">
        <v>0</v>
      </c>
      <c r="G29" s="133">
        <f t="shared" si="0"/>
        <v>0</v>
      </c>
      <c r="H29" s="134"/>
      <c r="I29" s="135">
        <f t="shared" si="1"/>
        <v>0</v>
      </c>
      <c r="BA29">
        <v>2</v>
      </c>
    </row>
    <row r="30" spans="1:53" ht="12.75">
      <c r="A30" s="63" t="s">
        <v>151</v>
      </c>
      <c r="B30" s="54"/>
      <c r="C30" s="54"/>
      <c r="D30" s="130"/>
      <c r="E30" s="131">
        <v>0</v>
      </c>
      <c r="F30" s="132">
        <v>0</v>
      </c>
      <c r="G30" s="133">
        <f t="shared" si="0"/>
        <v>0</v>
      </c>
      <c r="H30" s="134"/>
      <c r="I30" s="135">
        <f t="shared" si="1"/>
        <v>0</v>
      </c>
      <c r="BA30">
        <v>2</v>
      </c>
    </row>
    <row r="31" spans="1:9" ht="13.5" thickBot="1">
      <c r="A31" s="136"/>
      <c r="B31" s="137" t="s">
        <v>64</v>
      </c>
      <c r="C31" s="138"/>
      <c r="D31" s="139"/>
      <c r="E31" s="140"/>
      <c r="F31" s="141"/>
      <c r="G31" s="141"/>
      <c r="H31" s="250">
        <f>SUM(I22:I30)</f>
        <v>0</v>
      </c>
      <c r="I31" s="251"/>
    </row>
    <row r="33" spans="2:9" ht="12.75">
      <c r="B33" s="122"/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</sheetData>
  <sheetProtection/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4"/>
  <sheetViews>
    <sheetView showGridLines="0" showZeros="0" tabSelected="1" zoomScalePageLayoutView="0" workbookViewId="0" topLeftCell="A70">
      <selection activeCell="G95" sqref="G95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4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55" t="s">
        <v>65</v>
      </c>
      <c r="B1" s="255"/>
      <c r="C1" s="255"/>
      <c r="D1" s="255"/>
      <c r="E1" s="255"/>
      <c r="F1" s="255"/>
      <c r="G1" s="25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43" t="s">
        <v>49</v>
      </c>
      <c r="B3" s="244"/>
      <c r="C3" s="96" t="str">
        <f>CONCATENATE(cislostavby," ",nazevstavby)</f>
        <v>Šn002 MGO-výměna prosklení vstupních hal</v>
      </c>
      <c r="D3" s="97"/>
      <c r="E3" s="150" t="s">
        <v>66</v>
      </c>
      <c r="F3" s="151">
        <f>Rekapitulace!H1</f>
        <v>0</v>
      </c>
      <c r="G3" s="152"/>
    </row>
    <row r="4" spans="1:7" ht="13.5" thickBot="1">
      <c r="A4" s="256" t="s">
        <v>51</v>
      </c>
      <c r="B4" s="246"/>
      <c r="C4" s="102" t="str">
        <f>CONCATENATE(cisloobjektu," ",nazevobjektu)</f>
        <v>01 Výměna prosklení vstupních hal MGO</v>
      </c>
      <c r="D4" s="103"/>
      <c r="E4" s="257">
        <f>Rekapitulace!G2</f>
        <v>0</v>
      </c>
      <c r="F4" s="258"/>
      <c r="G4" s="25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9" ht="25.5">
      <c r="A6" s="156" t="s">
        <v>67</v>
      </c>
      <c r="B6" s="157" t="s">
        <v>68</v>
      </c>
      <c r="C6" s="157" t="s">
        <v>69</v>
      </c>
      <c r="D6" s="157" t="s">
        <v>70</v>
      </c>
      <c r="E6" s="158" t="s">
        <v>71</v>
      </c>
      <c r="F6" s="157" t="s">
        <v>72</v>
      </c>
      <c r="G6" s="159" t="s">
        <v>73</v>
      </c>
      <c r="H6" s="224" t="s">
        <v>199</v>
      </c>
      <c r="I6" s="224" t="s">
        <v>200</v>
      </c>
    </row>
    <row r="7" spans="1:15" ht="12.75">
      <c r="A7" s="160" t="s">
        <v>74</v>
      </c>
      <c r="B7" s="161" t="s">
        <v>79</v>
      </c>
      <c r="C7" s="162" t="s">
        <v>80</v>
      </c>
      <c r="D7" s="163"/>
      <c r="E7" s="164"/>
      <c r="F7" s="164"/>
      <c r="G7" s="165"/>
      <c r="H7" s="225"/>
      <c r="I7" s="225"/>
      <c r="O7" s="166">
        <v>1</v>
      </c>
    </row>
    <row r="8" spans="1:104" s="204" customFormat="1" ht="23.25" customHeight="1">
      <c r="A8" s="199">
        <v>1</v>
      </c>
      <c r="B8" s="200" t="s">
        <v>81</v>
      </c>
      <c r="C8" s="201" t="s">
        <v>180</v>
      </c>
      <c r="D8" s="202" t="s">
        <v>82</v>
      </c>
      <c r="E8" s="194">
        <v>34.86</v>
      </c>
      <c r="F8" s="194"/>
      <c r="G8" s="203">
        <f>E8*F8</f>
        <v>0</v>
      </c>
      <c r="H8" s="226"/>
      <c r="I8" s="226" t="s">
        <v>201</v>
      </c>
      <c r="J8" s="205"/>
      <c r="K8" s="205"/>
      <c r="O8" s="206">
        <v>2</v>
      </c>
      <c r="AA8" s="204">
        <v>1</v>
      </c>
      <c r="AB8" s="204">
        <v>1</v>
      </c>
      <c r="AC8" s="204">
        <v>1</v>
      </c>
      <c r="AZ8" s="204">
        <v>1</v>
      </c>
      <c r="BA8" s="204">
        <f>IF(AZ8=1,G8,0)</f>
        <v>0</v>
      </c>
      <c r="BB8" s="204">
        <f>IF(AZ8=2,G8,0)</f>
        <v>0</v>
      </c>
      <c r="BC8" s="204">
        <f>IF(AZ8=3,G8,0)</f>
        <v>0</v>
      </c>
      <c r="BD8" s="204">
        <f>IF(AZ8=4,G8,0)</f>
        <v>0</v>
      </c>
      <c r="BE8" s="204">
        <f>IF(AZ8=5,G8,0)</f>
        <v>0</v>
      </c>
      <c r="CA8" s="207">
        <v>1</v>
      </c>
      <c r="CB8" s="207">
        <v>1</v>
      </c>
      <c r="CZ8" s="204">
        <v>0.29836</v>
      </c>
    </row>
    <row r="9" spans="1:80" s="204" customFormat="1" ht="15" customHeight="1">
      <c r="A9" s="199"/>
      <c r="B9" s="200"/>
      <c r="C9" s="212" t="s">
        <v>184</v>
      </c>
      <c r="D9" s="202"/>
      <c r="E9" s="194"/>
      <c r="F9" s="194"/>
      <c r="G9" s="203"/>
      <c r="H9" s="227"/>
      <c r="I9" s="227"/>
      <c r="J9" s="205"/>
      <c r="K9" s="205"/>
      <c r="O9" s="206"/>
      <c r="CA9" s="207"/>
      <c r="CB9" s="207"/>
    </row>
    <row r="10" spans="1:104" ht="22.5">
      <c r="A10" s="167">
        <v>2</v>
      </c>
      <c r="B10" s="168" t="s">
        <v>83</v>
      </c>
      <c r="C10" s="169" t="s">
        <v>167</v>
      </c>
      <c r="D10" s="170" t="s">
        <v>82</v>
      </c>
      <c r="E10" s="171">
        <v>86.3</v>
      </c>
      <c r="F10" s="194"/>
      <c r="G10" s="172">
        <f>E10*F10</f>
        <v>0</v>
      </c>
      <c r="H10" s="226"/>
      <c r="I10" s="226" t="s">
        <v>201</v>
      </c>
      <c r="J10" s="182"/>
      <c r="K10" s="182"/>
      <c r="O10" s="166">
        <v>2</v>
      </c>
      <c r="AA10" s="145">
        <v>12</v>
      </c>
      <c r="AB10" s="145">
        <v>0</v>
      </c>
      <c r="AC10" s="145">
        <v>54</v>
      </c>
      <c r="AZ10" s="145">
        <v>1</v>
      </c>
      <c r="BA10" s="145">
        <f>IF(AZ10=1,G10,0)</f>
        <v>0</v>
      </c>
      <c r="BB10" s="145">
        <f>IF(AZ10=2,G10,0)</f>
        <v>0</v>
      </c>
      <c r="BC10" s="145">
        <f>IF(AZ10=3,G10,0)</f>
        <v>0</v>
      </c>
      <c r="BD10" s="145">
        <f>IF(AZ10=4,G10,0)</f>
        <v>0</v>
      </c>
      <c r="BE10" s="145">
        <f>IF(AZ10=5,G10,0)</f>
        <v>0</v>
      </c>
      <c r="CA10" s="173">
        <v>12</v>
      </c>
      <c r="CB10" s="173">
        <v>0</v>
      </c>
      <c r="CZ10" s="145">
        <v>0.001</v>
      </c>
    </row>
    <row r="11" spans="1:80" ht="12.75">
      <c r="A11" s="214"/>
      <c r="B11" s="215"/>
      <c r="C11" s="216" t="s">
        <v>185</v>
      </c>
      <c r="D11" s="217"/>
      <c r="E11" s="218"/>
      <c r="F11" s="218"/>
      <c r="G11" s="219"/>
      <c r="H11" s="228"/>
      <c r="I11" s="228"/>
      <c r="J11" s="182"/>
      <c r="K11" s="182"/>
      <c r="O11" s="166"/>
      <c r="CA11" s="173"/>
      <c r="CB11" s="173"/>
    </row>
    <row r="12" spans="1:57" ht="12.75">
      <c r="A12" s="174"/>
      <c r="B12" s="175" t="s">
        <v>76</v>
      </c>
      <c r="C12" s="176"/>
      <c r="D12" s="177"/>
      <c r="E12" s="178"/>
      <c r="F12" s="179"/>
      <c r="G12" s="180">
        <f>SUM(G7:G10)</f>
        <v>0</v>
      </c>
      <c r="H12" s="179"/>
      <c r="I12" s="179"/>
      <c r="J12" s="182"/>
      <c r="K12" s="182"/>
      <c r="O12" s="166">
        <v>4</v>
      </c>
      <c r="BA12" s="181">
        <f>SUM(BA7:BA10)</f>
        <v>0</v>
      </c>
      <c r="BB12" s="181">
        <f>SUM(BB7:BB10)</f>
        <v>0</v>
      </c>
      <c r="BC12" s="181">
        <f>SUM(BC7:BC10)</f>
        <v>0</v>
      </c>
      <c r="BD12" s="181">
        <f>SUM(BD7:BD10)</f>
        <v>0</v>
      </c>
      <c r="BE12" s="181">
        <f>SUM(BE7:BE10)</f>
        <v>0</v>
      </c>
    </row>
    <row r="13" spans="1:15" ht="12.75">
      <c r="A13" s="160" t="s">
        <v>74</v>
      </c>
      <c r="B13" s="161" t="s">
        <v>85</v>
      </c>
      <c r="C13" s="162" t="s">
        <v>86</v>
      </c>
      <c r="D13" s="163"/>
      <c r="E13" s="164"/>
      <c r="F13" s="164"/>
      <c r="G13" s="165"/>
      <c r="H13" s="229"/>
      <c r="I13" s="229"/>
      <c r="J13" s="182"/>
      <c r="K13" s="182"/>
      <c r="O13" s="166">
        <v>1</v>
      </c>
    </row>
    <row r="14" spans="1:104" s="204" customFormat="1" ht="12.75">
      <c r="A14" s="199">
        <v>3</v>
      </c>
      <c r="B14" s="200" t="s">
        <v>169</v>
      </c>
      <c r="C14" s="201" t="s">
        <v>170</v>
      </c>
      <c r="D14" s="202" t="s">
        <v>82</v>
      </c>
      <c r="E14" s="194">
        <v>27.04</v>
      </c>
      <c r="F14" s="194"/>
      <c r="G14" s="203">
        <f>E14*F14</f>
        <v>0</v>
      </c>
      <c r="H14" s="227"/>
      <c r="I14" s="226" t="s">
        <v>201</v>
      </c>
      <c r="J14" s="205"/>
      <c r="K14" s="205"/>
      <c r="O14" s="206">
        <v>2</v>
      </c>
      <c r="AA14" s="204">
        <v>1</v>
      </c>
      <c r="AB14" s="204">
        <v>1</v>
      </c>
      <c r="AC14" s="204">
        <v>1</v>
      </c>
      <c r="AZ14" s="204">
        <v>1</v>
      </c>
      <c r="BA14" s="204">
        <f>IF(AZ14=1,G14,0)</f>
        <v>0</v>
      </c>
      <c r="BB14" s="204">
        <f>IF(AZ14=2,G14,0)</f>
        <v>0</v>
      </c>
      <c r="BC14" s="204">
        <f>IF(AZ14=3,G14,0)</f>
        <v>0</v>
      </c>
      <c r="BD14" s="204">
        <f>IF(AZ14=4,G14,0)</f>
        <v>0</v>
      </c>
      <c r="BE14" s="204">
        <f>IF(AZ14=5,G14,0)</f>
        <v>0</v>
      </c>
      <c r="CA14" s="207">
        <v>1</v>
      </c>
      <c r="CB14" s="207">
        <v>1</v>
      </c>
      <c r="CZ14" s="204">
        <v>0.105</v>
      </c>
    </row>
    <row r="15" spans="1:15" s="204" customFormat="1" ht="12.75">
      <c r="A15" s="208"/>
      <c r="B15" s="209"/>
      <c r="C15" s="252" t="s">
        <v>186</v>
      </c>
      <c r="D15" s="253"/>
      <c r="E15" s="253"/>
      <c r="F15" s="253"/>
      <c r="G15" s="254"/>
      <c r="H15" s="227"/>
      <c r="I15" s="227"/>
      <c r="J15" s="205"/>
      <c r="K15" s="205"/>
      <c r="L15" s="210" t="s">
        <v>87</v>
      </c>
      <c r="O15" s="206">
        <v>3</v>
      </c>
    </row>
    <row r="16" spans="1:15" s="204" customFormat="1" ht="12.75">
      <c r="A16" s="220"/>
      <c r="B16" s="221"/>
      <c r="C16" s="216" t="s">
        <v>181</v>
      </c>
      <c r="D16" s="222"/>
      <c r="E16" s="222"/>
      <c r="F16" s="222"/>
      <c r="G16" s="222"/>
      <c r="H16" s="227"/>
      <c r="I16" s="227"/>
      <c r="J16" s="205"/>
      <c r="K16" s="205"/>
      <c r="L16" s="210"/>
      <c r="O16" s="206"/>
    </row>
    <row r="17" spans="1:104" s="204" customFormat="1" ht="22.5">
      <c r="A17" s="199">
        <v>4</v>
      </c>
      <c r="B17" s="200" t="s">
        <v>88</v>
      </c>
      <c r="C17" s="201" t="s">
        <v>89</v>
      </c>
      <c r="D17" s="202" t="s">
        <v>82</v>
      </c>
      <c r="E17" s="194">
        <v>86.3</v>
      </c>
      <c r="F17" s="194"/>
      <c r="G17" s="203">
        <f>E17*F17</f>
        <v>0</v>
      </c>
      <c r="H17" s="227"/>
      <c r="I17" s="226" t="s">
        <v>201</v>
      </c>
      <c r="J17" s="205"/>
      <c r="K17" s="205"/>
      <c r="O17" s="206">
        <v>2</v>
      </c>
      <c r="AA17" s="204">
        <v>12</v>
      </c>
      <c r="AB17" s="204">
        <v>0</v>
      </c>
      <c r="AC17" s="204">
        <v>1</v>
      </c>
      <c r="AZ17" s="204">
        <v>1</v>
      </c>
      <c r="BA17" s="204">
        <f>IF(AZ17=1,G17,0)</f>
        <v>0</v>
      </c>
      <c r="BB17" s="204">
        <f>IF(AZ17=2,G17,0)</f>
        <v>0</v>
      </c>
      <c r="BC17" s="204">
        <f>IF(AZ17=3,G17,0)</f>
        <v>0</v>
      </c>
      <c r="BD17" s="204">
        <f>IF(AZ17=4,G17,0)</f>
        <v>0</v>
      </c>
      <c r="BE17" s="204">
        <f>IF(AZ17=5,G17,0)</f>
        <v>0</v>
      </c>
      <c r="CA17" s="207">
        <v>12</v>
      </c>
      <c r="CB17" s="207">
        <v>0</v>
      </c>
      <c r="CZ17" s="204">
        <v>0.13</v>
      </c>
    </row>
    <row r="18" spans="1:15" s="204" customFormat="1" ht="12.75">
      <c r="A18" s="208"/>
      <c r="B18" s="209"/>
      <c r="C18" s="252" t="s">
        <v>187</v>
      </c>
      <c r="D18" s="253"/>
      <c r="E18" s="253"/>
      <c r="F18" s="253"/>
      <c r="G18" s="254"/>
      <c r="H18" s="227"/>
      <c r="I18" s="227"/>
      <c r="J18" s="205"/>
      <c r="K18" s="205"/>
      <c r="L18" s="210" t="s">
        <v>90</v>
      </c>
      <c r="O18" s="206">
        <v>3</v>
      </c>
    </row>
    <row r="19" spans="1:15" s="204" customFormat="1" ht="12.75">
      <c r="A19" s="220"/>
      <c r="B19" s="221"/>
      <c r="C19" s="216" t="s">
        <v>183</v>
      </c>
      <c r="D19" s="222"/>
      <c r="E19" s="222"/>
      <c r="F19" s="222"/>
      <c r="G19" s="222"/>
      <c r="H19" s="227"/>
      <c r="I19" s="227"/>
      <c r="J19" s="205"/>
      <c r="K19" s="205"/>
      <c r="L19" s="210"/>
      <c r="O19" s="206"/>
    </row>
    <row r="20" spans="1:104" ht="22.5">
      <c r="A20" s="167">
        <v>5</v>
      </c>
      <c r="B20" s="168"/>
      <c r="C20" s="169" t="s">
        <v>171</v>
      </c>
      <c r="D20" s="170" t="s">
        <v>82</v>
      </c>
      <c r="E20" s="194">
        <v>27.04</v>
      </c>
      <c r="F20" s="194"/>
      <c r="G20" s="172">
        <f>E20*F20</f>
        <v>0</v>
      </c>
      <c r="H20" s="228"/>
      <c r="I20" s="226" t="s">
        <v>201</v>
      </c>
      <c r="J20" s="182"/>
      <c r="K20" s="182"/>
      <c r="O20" s="166">
        <v>2</v>
      </c>
      <c r="AA20" s="145">
        <v>12</v>
      </c>
      <c r="AB20" s="145">
        <v>0</v>
      </c>
      <c r="AC20" s="145">
        <v>3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3">
        <v>12</v>
      </c>
      <c r="CB20" s="173">
        <v>0</v>
      </c>
      <c r="CZ20" s="145">
        <v>0</v>
      </c>
    </row>
    <row r="21" spans="1:80" ht="12.75">
      <c r="A21" s="167"/>
      <c r="B21" s="168"/>
      <c r="C21" s="213" t="s">
        <v>188</v>
      </c>
      <c r="D21" s="170"/>
      <c r="E21" s="194"/>
      <c r="F21" s="171"/>
      <c r="G21" s="172"/>
      <c r="H21" s="228"/>
      <c r="I21" s="228"/>
      <c r="J21" s="182"/>
      <c r="K21" s="182"/>
      <c r="O21" s="166"/>
      <c r="CA21" s="173"/>
      <c r="CB21" s="173"/>
    </row>
    <row r="22" spans="1:104" ht="12.75">
      <c r="A22" s="167">
        <v>6</v>
      </c>
      <c r="B22" s="168" t="s">
        <v>91</v>
      </c>
      <c r="C22" s="169" t="s">
        <v>162</v>
      </c>
      <c r="D22" s="170" t="s">
        <v>84</v>
      </c>
      <c r="E22" s="194">
        <v>338.24</v>
      </c>
      <c r="F22" s="194"/>
      <c r="G22" s="172">
        <f>E22*F22</f>
        <v>0</v>
      </c>
      <c r="H22" s="228"/>
      <c r="I22" s="226" t="s">
        <v>201</v>
      </c>
      <c r="J22" s="182"/>
      <c r="K22" s="182"/>
      <c r="O22" s="166">
        <v>2</v>
      </c>
      <c r="AA22" s="145">
        <v>12</v>
      </c>
      <c r="AB22" s="145">
        <v>0</v>
      </c>
      <c r="AC22" s="145">
        <v>3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3">
        <v>12</v>
      </c>
      <c r="CB22" s="173">
        <v>0</v>
      </c>
      <c r="CZ22" s="145">
        <v>0</v>
      </c>
    </row>
    <row r="23" spans="1:80" ht="22.5">
      <c r="A23" s="214"/>
      <c r="B23" s="215"/>
      <c r="C23" s="216" t="s">
        <v>189</v>
      </c>
      <c r="D23" s="217"/>
      <c r="E23" s="223"/>
      <c r="F23" s="218"/>
      <c r="G23" s="219"/>
      <c r="H23" s="228"/>
      <c r="I23" s="228"/>
      <c r="J23" s="182"/>
      <c r="K23" s="182"/>
      <c r="O23" s="166"/>
      <c r="CA23" s="173"/>
      <c r="CB23" s="173"/>
    </row>
    <row r="24" spans="1:57" ht="12.75">
      <c r="A24" s="174"/>
      <c r="B24" s="175" t="s">
        <v>76</v>
      </c>
      <c r="C24" s="176" t="str">
        <f>CONCATENATE(B13," ",C13)</f>
        <v>6 Úpravy povrchu, podlahy</v>
      </c>
      <c r="D24" s="177"/>
      <c r="E24" s="178"/>
      <c r="F24" s="179"/>
      <c r="G24" s="180">
        <f>SUM(G13:G22)</f>
        <v>0</v>
      </c>
      <c r="H24" s="179"/>
      <c r="I24" s="179"/>
      <c r="J24" s="182"/>
      <c r="K24" s="182"/>
      <c r="O24" s="166">
        <v>4</v>
      </c>
      <c r="BA24" s="181">
        <f>SUM(BA13:BA22)</f>
        <v>0</v>
      </c>
      <c r="BB24" s="181">
        <f>SUM(BB13:BB22)</f>
        <v>0</v>
      </c>
      <c r="BC24" s="181">
        <f>SUM(BC13:BC22)</f>
        <v>0</v>
      </c>
      <c r="BD24" s="181">
        <f>SUM(BD13:BD22)</f>
        <v>0</v>
      </c>
      <c r="BE24" s="181">
        <f>SUM(BE13:BE22)</f>
        <v>0</v>
      </c>
    </row>
    <row r="25" spans="1:15" ht="12.75">
      <c r="A25" s="160" t="s">
        <v>74</v>
      </c>
      <c r="B25" s="161" t="s">
        <v>92</v>
      </c>
      <c r="C25" s="162" t="s">
        <v>93</v>
      </c>
      <c r="D25" s="163"/>
      <c r="E25" s="164"/>
      <c r="F25" s="164"/>
      <c r="G25" s="165"/>
      <c r="H25" s="229"/>
      <c r="I25" s="229"/>
      <c r="J25" s="182"/>
      <c r="K25" s="182"/>
      <c r="O25" s="166">
        <v>1</v>
      </c>
    </row>
    <row r="26" spans="1:104" ht="22.5">
      <c r="A26" s="167">
        <v>7</v>
      </c>
      <c r="B26" s="168" t="s">
        <v>94</v>
      </c>
      <c r="C26" s="169" t="s">
        <v>161</v>
      </c>
      <c r="D26" s="170" t="s">
        <v>82</v>
      </c>
      <c r="E26" s="194">
        <v>405</v>
      </c>
      <c r="F26" s="194"/>
      <c r="G26" s="172">
        <f>E26*F26</f>
        <v>0</v>
      </c>
      <c r="H26" s="230" t="s">
        <v>202</v>
      </c>
      <c r="I26" s="228" t="s">
        <v>203</v>
      </c>
      <c r="J26" s="182"/>
      <c r="K26" s="182"/>
      <c r="O26" s="166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3">
        <v>1</v>
      </c>
      <c r="CB26" s="173">
        <v>1</v>
      </c>
      <c r="CZ26" s="145">
        <v>0.03459</v>
      </c>
    </row>
    <row r="27" spans="1:80" ht="12.75">
      <c r="A27" s="167"/>
      <c r="B27" s="168"/>
      <c r="C27" s="213" t="s">
        <v>190</v>
      </c>
      <c r="D27" s="170"/>
      <c r="E27" s="194"/>
      <c r="F27" s="171"/>
      <c r="G27" s="172"/>
      <c r="H27" s="228"/>
      <c r="I27" s="228"/>
      <c r="J27" s="182"/>
      <c r="K27" s="182"/>
      <c r="O27" s="166"/>
      <c r="CA27" s="173"/>
      <c r="CB27" s="173"/>
    </row>
    <row r="28" spans="1:104" ht="12.75">
      <c r="A28" s="167">
        <v>8</v>
      </c>
      <c r="B28" s="168" t="s">
        <v>95</v>
      </c>
      <c r="C28" s="169" t="s">
        <v>96</v>
      </c>
      <c r="D28" s="170" t="s">
        <v>82</v>
      </c>
      <c r="E28" s="194">
        <v>350</v>
      </c>
      <c r="F28" s="194"/>
      <c r="G28" s="172">
        <f>E28*F28</f>
        <v>0</v>
      </c>
      <c r="H28" s="230" t="s">
        <v>202</v>
      </c>
      <c r="I28" s="228" t="s">
        <v>203</v>
      </c>
      <c r="J28" s="182"/>
      <c r="K28" s="182"/>
      <c r="O28" s="166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3">
        <v>1</v>
      </c>
      <c r="CB28" s="173">
        <v>1</v>
      </c>
      <c r="CZ28" s="145">
        <v>4E-05</v>
      </c>
    </row>
    <row r="29" spans="1:80" ht="12.75">
      <c r="A29" s="167"/>
      <c r="B29" s="168"/>
      <c r="C29" s="213" t="s">
        <v>191</v>
      </c>
      <c r="D29" s="170"/>
      <c r="E29" s="194"/>
      <c r="F29" s="171"/>
      <c r="G29" s="172"/>
      <c r="H29" s="228"/>
      <c r="I29" s="228"/>
      <c r="J29" s="182"/>
      <c r="K29" s="182"/>
      <c r="O29" s="166"/>
      <c r="CA29" s="173"/>
      <c r="CB29" s="173"/>
    </row>
    <row r="30" spans="1:104" ht="22.5">
      <c r="A30" s="167">
        <v>9</v>
      </c>
      <c r="B30" s="168" t="s">
        <v>97</v>
      </c>
      <c r="C30" s="169" t="s">
        <v>98</v>
      </c>
      <c r="D30" s="170" t="s">
        <v>82</v>
      </c>
      <c r="E30" s="194">
        <v>350</v>
      </c>
      <c r="F30" s="194"/>
      <c r="G30" s="172">
        <f>E30*F30</f>
        <v>0</v>
      </c>
      <c r="H30" s="228"/>
      <c r="I30" s="226" t="s">
        <v>201</v>
      </c>
      <c r="J30" s="182"/>
      <c r="K30" s="182"/>
      <c r="O30" s="166">
        <v>2</v>
      </c>
      <c r="AA30" s="145">
        <v>12</v>
      </c>
      <c r="AB30" s="145">
        <v>0</v>
      </c>
      <c r="AC30" s="145">
        <v>5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3">
        <v>12</v>
      </c>
      <c r="CB30" s="173">
        <v>0</v>
      </c>
      <c r="CZ30" s="145">
        <v>0</v>
      </c>
    </row>
    <row r="31" spans="1:80" ht="12.75">
      <c r="A31" s="214"/>
      <c r="B31" s="215"/>
      <c r="C31" s="216" t="s">
        <v>191</v>
      </c>
      <c r="D31" s="217"/>
      <c r="E31" s="223"/>
      <c r="F31" s="218"/>
      <c r="G31" s="219"/>
      <c r="H31" s="228"/>
      <c r="I31" s="228"/>
      <c r="J31" s="182"/>
      <c r="K31" s="182"/>
      <c r="O31" s="166"/>
      <c r="CA31" s="173"/>
      <c r="CB31" s="173"/>
    </row>
    <row r="32" spans="1:57" ht="12.75">
      <c r="A32" s="174"/>
      <c r="B32" s="175" t="s">
        <v>76</v>
      </c>
      <c r="C32" s="176" t="str">
        <f>CONCATENATE(B25," ",C25)</f>
        <v>9 Ostatní konstrukce, bourání</v>
      </c>
      <c r="D32" s="177"/>
      <c r="E32" s="178"/>
      <c r="F32" s="179"/>
      <c r="G32" s="180">
        <f>SUM(G25:G30)</f>
        <v>0</v>
      </c>
      <c r="H32" s="179"/>
      <c r="I32" s="179"/>
      <c r="J32" s="182"/>
      <c r="K32" s="182"/>
      <c r="O32" s="166">
        <v>4</v>
      </c>
      <c r="BA32" s="181">
        <f>SUM(BA25:BA30)</f>
        <v>0</v>
      </c>
      <c r="BB32" s="181">
        <f>SUM(BB25:BB30)</f>
        <v>0</v>
      </c>
      <c r="BC32" s="181">
        <f>SUM(BC25:BC30)</f>
        <v>0</v>
      </c>
      <c r="BD32" s="181">
        <f>SUM(BD25:BD30)</f>
        <v>0</v>
      </c>
      <c r="BE32" s="181">
        <f>SUM(BE25:BE30)</f>
        <v>0</v>
      </c>
    </row>
    <row r="33" spans="1:15" ht="12.75">
      <c r="A33" s="160" t="s">
        <v>74</v>
      </c>
      <c r="B33" s="161" t="s">
        <v>99</v>
      </c>
      <c r="C33" s="162" t="s">
        <v>100</v>
      </c>
      <c r="D33" s="163"/>
      <c r="E33" s="164"/>
      <c r="F33" s="164"/>
      <c r="G33" s="165"/>
      <c r="H33" s="229"/>
      <c r="I33" s="229"/>
      <c r="J33" s="182"/>
      <c r="K33" s="182"/>
      <c r="O33" s="166">
        <v>1</v>
      </c>
    </row>
    <row r="34" spans="1:104" s="204" customFormat="1" ht="12.75">
      <c r="A34" s="199">
        <v>10</v>
      </c>
      <c r="B34" s="200" t="s">
        <v>122</v>
      </c>
      <c r="C34" s="201" t="s">
        <v>168</v>
      </c>
      <c r="D34" s="202" t="s">
        <v>84</v>
      </c>
      <c r="E34" s="194">
        <v>70</v>
      </c>
      <c r="F34" s="194"/>
      <c r="G34" s="203">
        <f aca="true" t="shared" si="0" ref="G34:G51">E34*F34</f>
        <v>0</v>
      </c>
      <c r="H34" s="227"/>
      <c r="I34" s="226" t="s">
        <v>201</v>
      </c>
      <c r="J34" s="205"/>
      <c r="K34" s="205"/>
      <c r="O34" s="206">
        <v>2</v>
      </c>
      <c r="AA34" s="204">
        <v>1</v>
      </c>
      <c r="AB34" s="204">
        <v>7</v>
      </c>
      <c r="AC34" s="204">
        <v>7</v>
      </c>
      <c r="AZ34" s="204">
        <v>1</v>
      </c>
      <c r="BA34" s="204">
        <f aca="true" t="shared" si="1" ref="BA34:BA51">IF(AZ34=1,G34,0)</f>
        <v>0</v>
      </c>
      <c r="BB34" s="204">
        <f aca="true" t="shared" si="2" ref="BB34:BB51">IF(AZ34=2,G34,0)</f>
        <v>0</v>
      </c>
      <c r="BC34" s="204">
        <f aca="true" t="shared" si="3" ref="BC34:BC51">IF(AZ34=3,G34,0)</f>
        <v>0</v>
      </c>
      <c r="BD34" s="204">
        <f aca="true" t="shared" si="4" ref="BD34:BD51">IF(AZ34=4,G34,0)</f>
        <v>0</v>
      </c>
      <c r="BE34" s="204">
        <f aca="true" t="shared" si="5" ref="BE34:BE51">IF(AZ34=5,G34,0)</f>
        <v>0</v>
      </c>
      <c r="CA34" s="207">
        <v>1</v>
      </c>
      <c r="CB34" s="207">
        <v>7</v>
      </c>
      <c r="CZ34" s="204">
        <v>0</v>
      </c>
    </row>
    <row r="35" spans="1:80" s="204" customFormat="1" ht="12.75">
      <c r="A35" s="199"/>
      <c r="B35" s="200"/>
      <c r="C35" s="213" t="s">
        <v>192</v>
      </c>
      <c r="D35" s="202"/>
      <c r="E35" s="194"/>
      <c r="F35" s="194"/>
      <c r="G35" s="203"/>
      <c r="H35" s="227"/>
      <c r="I35" s="227"/>
      <c r="J35" s="205"/>
      <c r="K35" s="205"/>
      <c r="O35" s="206"/>
      <c r="CA35" s="207"/>
      <c r="CB35" s="207"/>
    </row>
    <row r="36" spans="1:104" ht="22.5">
      <c r="A36" s="199">
        <v>11</v>
      </c>
      <c r="B36" s="168" t="s">
        <v>101</v>
      </c>
      <c r="C36" s="169" t="s">
        <v>164</v>
      </c>
      <c r="D36" s="170" t="s">
        <v>82</v>
      </c>
      <c r="E36" s="194">
        <v>34.86</v>
      </c>
      <c r="F36" s="194"/>
      <c r="G36" s="172">
        <f t="shared" si="0"/>
        <v>0</v>
      </c>
      <c r="H36" s="228"/>
      <c r="I36" s="226" t="s">
        <v>201</v>
      </c>
      <c r="J36" s="182"/>
      <c r="K36" s="182"/>
      <c r="O36" s="166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 t="shared" si="1"/>
        <v>0</v>
      </c>
      <c r="BB36" s="145">
        <f t="shared" si="2"/>
        <v>0</v>
      </c>
      <c r="BC36" s="145">
        <f t="shared" si="3"/>
        <v>0</v>
      </c>
      <c r="BD36" s="145">
        <f t="shared" si="4"/>
        <v>0</v>
      </c>
      <c r="BE36" s="145">
        <f t="shared" si="5"/>
        <v>0</v>
      </c>
      <c r="CA36" s="173">
        <v>1</v>
      </c>
      <c r="CB36" s="173">
        <v>1</v>
      </c>
      <c r="CZ36" s="145">
        <v>0</v>
      </c>
    </row>
    <row r="37" spans="1:80" ht="12.75">
      <c r="A37" s="199"/>
      <c r="B37" s="168"/>
      <c r="C37" s="212" t="s">
        <v>184</v>
      </c>
      <c r="D37" s="170"/>
      <c r="E37" s="194"/>
      <c r="F37" s="171"/>
      <c r="G37" s="172"/>
      <c r="H37" s="228"/>
      <c r="I37" s="228"/>
      <c r="J37" s="182"/>
      <c r="K37" s="182"/>
      <c r="O37" s="166"/>
      <c r="CA37" s="173"/>
      <c r="CB37" s="173"/>
    </row>
    <row r="38" spans="1:104" ht="12.75">
      <c r="A38" s="167">
        <v>12</v>
      </c>
      <c r="B38" s="168" t="s">
        <v>102</v>
      </c>
      <c r="C38" s="169" t="s">
        <v>163</v>
      </c>
      <c r="D38" s="170" t="s">
        <v>103</v>
      </c>
      <c r="E38" s="194">
        <v>72</v>
      </c>
      <c r="F38" s="194"/>
      <c r="G38" s="172">
        <f t="shared" si="0"/>
        <v>0</v>
      </c>
      <c r="H38" s="230"/>
      <c r="I38" s="226" t="s">
        <v>201</v>
      </c>
      <c r="J38" s="182"/>
      <c r="K38" s="182"/>
      <c r="O38" s="166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 t="shared" si="1"/>
        <v>0</v>
      </c>
      <c r="BB38" s="145">
        <f t="shared" si="2"/>
        <v>0</v>
      </c>
      <c r="BC38" s="145">
        <f t="shared" si="3"/>
        <v>0</v>
      </c>
      <c r="BD38" s="145">
        <f t="shared" si="4"/>
        <v>0</v>
      </c>
      <c r="BE38" s="145">
        <f t="shared" si="5"/>
        <v>0</v>
      </c>
      <c r="CA38" s="173">
        <v>1</v>
      </c>
      <c r="CB38" s="173">
        <v>1</v>
      </c>
      <c r="CZ38" s="145">
        <v>0</v>
      </c>
    </row>
    <row r="39" spans="1:80" ht="12.75">
      <c r="A39" s="167"/>
      <c r="B39" s="168"/>
      <c r="C39" s="213" t="s">
        <v>193</v>
      </c>
      <c r="D39" s="170"/>
      <c r="E39" s="194"/>
      <c r="F39" s="171"/>
      <c r="G39" s="172"/>
      <c r="H39" s="228"/>
      <c r="I39" s="228"/>
      <c r="J39" s="182"/>
      <c r="K39" s="182"/>
      <c r="O39" s="166"/>
      <c r="CA39" s="173"/>
      <c r="CB39" s="173"/>
    </row>
    <row r="40" spans="1:104" ht="12.75">
      <c r="A40" s="167">
        <v>13</v>
      </c>
      <c r="B40" s="168" t="s">
        <v>104</v>
      </c>
      <c r="C40" s="169" t="s">
        <v>165</v>
      </c>
      <c r="D40" s="170" t="s">
        <v>82</v>
      </c>
      <c r="E40" s="194">
        <v>174.33</v>
      </c>
      <c r="F40" s="194"/>
      <c r="G40" s="172">
        <f t="shared" si="0"/>
        <v>0</v>
      </c>
      <c r="H40" s="230"/>
      <c r="I40" s="226" t="s">
        <v>201</v>
      </c>
      <c r="J40" s="182"/>
      <c r="K40" s="182"/>
      <c r="O40" s="166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1"/>
        <v>0</v>
      </c>
      <c r="BB40" s="145">
        <f t="shared" si="2"/>
        <v>0</v>
      </c>
      <c r="BC40" s="145">
        <f t="shared" si="3"/>
        <v>0</v>
      </c>
      <c r="BD40" s="145">
        <f t="shared" si="4"/>
        <v>0</v>
      </c>
      <c r="BE40" s="145">
        <f t="shared" si="5"/>
        <v>0</v>
      </c>
      <c r="CA40" s="173">
        <v>1</v>
      </c>
      <c r="CB40" s="173">
        <v>1</v>
      </c>
      <c r="CZ40" s="145">
        <v>0</v>
      </c>
    </row>
    <row r="41" spans="1:80" ht="12.75">
      <c r="A41" s="167"/>
      <c r="B41" s="168"/>
      <c r="C41" s="213" t="s">
        <v>194</v>
      </c>
      <c r="D41" s="170"/>
      <c r="E41" s="194"/>
      <c r="F41" s="171"/>
      <c r="G41" s="172"/>
      <c r="H41" s="228"/>
      <c r="I41" s="228"/>
      <c r="J41" s="182"/>
      <c r="K41" s="182"/>
      <c r="O41" s="166"/>
      <c r="CA41" s="173"/>
      <c r="CB41" s="173"/>
    </row>
    <row r="42" spans="1:104" ht="12.75">
      <c r="A42" s="167">
        <v>14</v>
      </c>
      <c r="B42" s="168" t="s">
        <v>105</v>
      </c>
      <c r="C42" s="169" t="s">
        <v>205</v>
      </c>
      <c r="D42" s="170" t="s">
        <v>84</v>
      </c>
      <c r="E42" s="194">
        <v>318.92</v>
      </c>
      <c r="F42" s="194"/>
      <c r="G42" s="172">
        <f t="shared" si="0"/>
        <v>0</v>
      </c>
      <c r="H42" s="230"/>
      <c r="I42" s="226" t="s">
        <v>201</v>
      </c>
      <c r="J42" s="182"/>
      <c r="K42" s="182"/>
      <c r="O42" s="166">
        <v>2</v>
      </c>
      <c r="AA42" s="145">
        <v>12</v>
      </c>
      <c r="AB42" s="145">
        <v>0</v>
      </c>
      <c r="AC42" s="145">
        <v>7</v>
      </c>
      <c r="AZ42" s="145">
        <v>1</v>
      </c>
      <c r="BA42" s="145">
        <f t="shared" si="1"/>
        <v>0</v>
      </c>
      <c r="BB42" s="145">
        <f t="shared" si="2"/>
        <v>0</v>
      </c>
      <c r="BC42" s="145">
        <f t="shared" si="3"/>
        <v>0</v>
      </c>
      <c r="BD42" s="145">
        <f t="shared" si="4"/>
        <v>0</v>
      </c>
      <c r="BE42" s="145">
        <f t="shared" si="5"/>
        <v>0</v>
      </c>
      <c r="CA42" s="173">
        <v>12</v>
      </c>
      <c r="CB42" s="173">
        <v>0</v>
      </c>
      <c r="CZ42" s="145">
        <v>0</v>
      </c>
    </row>
    <row r="43" spans="1:80" ht="22.5">
      <c r="A43" s="167"/>
      <c r="B43" s="168"/>
      <c r="C43" s="213" t="s">
        <v>195</v>
      </c>
      <c r="D43" s="170"/>
      <c r="E43" s="194"/>
      <c r="F43" s="171"/>
      <c r="G43" s="172"/>
      <c r="H43" s="228"/>
      <c r="I43" s="228"/>
      <c r="J43" s="182"/>
      <c r="K43" s="182"/>
      <c r="O43" s="166"/>
      <c r="CA43" s="173"/>
      <c r="CB43" s="173"/>
    </row>
    <row r="44" spans="1:104" ht="22.5">
      <c r="A44" s="199">
        <v>15</v>
      </c>
      <c r="B44" s="200"/>
      <c r="C44" s="201" t="s">
        <v>210</v>
      </c>
      <c r="D44" s="202" t="s">
        <v>82</v>
      </c>
      <c r="E44" s="194">
        <f>(4.91*0.95*14)+(3.93*7)</f>
        <v>92.813</v>
      </c>
      <c r="F44" s="194"/>
      <c r="G44" s="172">
        <f>E44*F44</f>
        <v>0</v>
      </c>
      <c r="H44" s="226"/>
      <c r="I44" s="226" t="s">
        <v>201</v>
      </c>
      <c r="J44" s="182"/>
      <c r="K44" s="182"/>
      <c r="O44" s="166">
        <v>2</v>
      </c>
      <c r="AA44" s="145">
        <v>12</v>
      </c>
      <c r="AB44" s="145">
        <v>0</v>
      </c>
      <c r="AC44" s="145">
        <v>7</v>
      </c>
      <c r="AZ44" s="145">
        <v>1</v>
      </c>
      <c r="BA44" s="145">
        <f>IF(AZ44=1,G44,0)</f>
        <v>0</v>
      </c>
      <c r="BB44" s="145">
        <f>IF(AZ44=2,G44,0)</f>
        <v>0</v>
      </c>
      <c r="BC44" s="145">
        <f>IF(AZ44=3,G44,0)</f>
        <v>0</v>
      </c>
      <c r="BD44" s="145">
        <f>IF(AZ44=4,G44,0)</f>
        <v>0</v>
      </c>
      <c r="BE44" s="145">
        <f>IF(AZ44=5,G44,0)</f>
        <v>0</v>
      </c>
      <c r="CA44" s="173">
        <v>12</v>
      </c>
      <c r="CB44" s="173">
        <v>0</v>
      </c>
      <c r="CZ44" s="145">
        <v>0</v>
      </c>
    </row>
    <row r="45" spans="1:80" ht="12.75">
      <c r="A45" s="199"/>
      <c r="B45" s="200"/>
      <c r="C45" s="212" t="s">
        <v>206</v>
      </c>
      <c r="D45" s="202"/>
      <c r="E45" s="194"/>
      <c r="F45" s="171"/>
      <c r="G45" s="172"/>
      <c r="H45" s="228"/>
      <c r="I45" s="226"/>
      <c r="J45" s="182"/>
      <c r="K45" s="182"/>
      <c r="O45" s="166"/>
      <c r="CA45" s="173"/>
      <c r="CB45" s="173"/>
    </row>
    <row r="46" spans="1:104" ht="12.75">
      <c r="A46" s="167">
        <v>16</v>
      </c>
      <c r="B46" s="168" t="s">
        <v>106</v>
      </c>
      <c r="C46" s="169" t="s">
        <v>166</v>
      </c>
      <c r="D46" s="170" t="s">
        <v>107</v>
      </c>
      <c r="E46" s="194">
        <v>7.35</v>
      </c>
      <c r="F46" s="194"/>
      <c r="G46" s="172">
        <f t="shared" si="0"/>
        <v>0</v>
      </c>
      <c r="H46" s="230" t="s">
        <v>202</v>
      </c>
      <c r="I46" s="228" t="s">
        <v>203</v>
      </c>
      <c r="J46" s="182"/>
      <c r="K46" s="182"/>
      <c r="O46" s="166">
        <v>2</v>
      </c>
      <c r="AA46" s="145">
        <v>8</v>
      </c>
      <c r="AB46" s="145">
        <v>0</v>
      </c>
      <c r="AC46" s="145">
        <v>3</v>
      </c>
      <c r="AZ46" s="145">
        <v>1</v>
      </c>
      <c r="BA46" s="145">
        <f t="shared" si="1"/>
        <v>0</v>
      </c>
      <c r="BB46" s="145">
        <f t="shared" si="2"/>
        <v>0</v>
      </c>
      <c r="BC46" s="145">
        <f t="shared" si="3"/>
        <v>0</v>
      </c>
      <c r="BD46" s="145">
        <f t="shared" si="4"/>
        <v>0</v>
      </c>
      <c r="BE46" s="145">
        <f t="shared" si="5"/>
        <v>0</v>
      </c>
      <c r="CA46" s="173">
        <v>8</v>
      </c>
      <c r="CB46" s="173">
        <v>0</v>
      </c>
      <c r="CZ46" s="145">
        <v>0</v>
      </c>
    </row>
    <row r="47" spans="1:104" ht="12.75">
      <c r="A47" s="167">
        <v>17</v>
      </c>
      <c r="B47" s="168" t="s">
        <v>108</v>
      </c>
      <c r="C47" s="169" t="s">
        <v>109</v>
      </c>
      <c r="D47" s="170" t="s">
        <v>107</v>
      </c>
      <c r="E47" s="194">
        <v>7.35</v>
      </c>
      <c r="F47" s="194"/>
      <c r="G47" s="172">
        <f t="shared" si="0"/>
        <v>0</v>
      </c>
      <c r="H47" s="226" t="s">
        <v>202</v>
      </c>
      <c r="I47" s="228" t="s">
        <v>203</v>
      </c>
      <c r="J47" s="182"/>
      <c r="K47" s="182"/>
      <c r="O47" s="166">
        <v>2</v>
      </c>
      <c r="AA47" s="145">
        <v>8</v>
      </c>
      <c r="AB47" s="145">
        <v>0</v>
      </c>
      <c r="AC47" s="145">
        <v>3</v>
      </c>
      <c r="AZ47" s="145">
        <v>1</v>
      </c>
      <c r="BA47" s="145">
        <f t="shared" si="1"/>
        <v>0</v>
      </c>
      <c r="BB47" s="145">
        <f t="shared" si="2"/>
        <v>0</v>
      </c>
      <c r="BC47" s="145">
        <f t="shared" si="3"/>
        <v>0</v>
      </c>
      <c r="BD47" s="145">
        <f t="shared" si="4"/>
        <v>0</v>
      </c>
      <c r="BE47" s="145">
        <f t="shared" si="5"/>
        <v>0</v>
      </c>
      <c r="CA47" s="173">
        <v>8</v>
      </c>
      <c r="CB47" s="173">
        <v>0</v>
      </c>
      <c r="CZ47" s="145">
        <v>0</v>
      </c>
    </row>
    <row r="48" spans="1:104" ht="12.75">
      <c r="A48" s="167">
        <v>18</v>
      </c>
      <c r="B48" s="168" t="s">
        <v>110</v>
      </c>
      <c r="C48" s="169" t="s">
        <v>111</v>
      </c>
      <c r="D48" s="170" t="s">
        <v>107</v>
      </c>
      <c r="E48" s="194">
        <v>73.5</v>
      </c>
      <c r="F48" s="194"/>
      <c r="G48" s="172">
        <f t="shared" si="0"/>
        <v>0</v>
      </c>
      <c r="H48" s="226" t="s">
        <v>202</v>
      </c>
      <c r="I48" s="228" t="s">
        <v>203</v>
      </c>
      <c r="J48" s="182"/>
      <c r="K48" s="182"/>
      <c r="O48" s="166">
        <v>2</v>
      </c>
      <c r="AA48" s="145">
        <v>8</v>
      </c>
      <c r="AB48" s="145">
        <v>0</v>
      </c>
      <c r="AC48" s="145">
        <v>3</v>
      </c>
      <c r="AZ48" s="145">
        <v>1</v>
      </c>
      <c r="BA48" s="145">
        <f t="shared" si="1"/>
        <v>0</v>
      </c>
      <c r="BB48" s="145">
        <f t="shared" si="2"/>
        <v>0</v>
      </c>
      <c r="BC48" s="145">
        <f t="shared" si="3"/>
        <v>0</v>
      </c>
      <c r="BD48" s="145">
        <f t="shared" si="4"/>
        <v>0</v>
      </c>
      <c r="BE48" s="145">
        <f t="shared" si="5"/>
        <v>0</v>
      </c>
      <c r="CA48" s="173">
        <v>8</v>
      </c>
      <c r="CB48" s="173">
        <v>0</v>
      </c>
      <c r="CZ48" s="145">
        <v>0</v>
      </c>
    </row>
    <row r="49" spans="1:104" ht="12.75">
      <c r="A49" s="167">
        <v>19</v>
      </c>
      <c r="B49" s="168" t="s">
        <v>112</v>
      </c>
      <c r="C49" s="169" t="s">
        <v>113</v>
      </c>
      <c r="D49" s="170" t="s">
        <v>107</v>
      </c>
      <c r="E49" s="194">
        <v>7.35</v>
      </c>
      <c r="F49" s="194"/>
      <c r="G49" s="172">
        <f t="shared" si="0"/>
        <v>0</v>
      </c>
      <c r="H49" s="226" t="s">
        <v>202</v>
      </c>
      <c r="I49" s="228" t="s">
        <v>203</v>
      </c>
      <c r="J49" s="182"/>
      <c r="K49" s="182"/>
      <c r="O49" s="166">
        <v>2</v>
      </c>
      <c r="AA49" s="145">
        <v>8</v>
      </c>
      <c r="AB49" s="145">
        <v>0</v>
      </c>
      <c r="AC49" s="145">
        <v>3</v>
      </c>
      <c r="AZ49" s="145">
        <v>1</v>
      </c>
      <c r="BA49" s="145">
        <f t="shared" si="1"/>
        <v>0</v>
      </c>
      <c r="BB49" s="145">
        <f t="shared" si="2"/>
        <v>0</v>
      </c>
      <c r="BC49" s="145">
        <f t="shared" si="3"/>
        <v>0</v>
      </c>
      <c r="BD49" s="145">
        <f t="shared" si="4"/>
        <v>0</v>
      </c>
      <c r="BE49" s="145">
        <f t="shared" si="5"/>
        <v>0</v>
      </c>
      <c r="CA49" s="173">
        <v>8</v>
      </c>
      <c r="CB49" s="173">
        <v>0</v>
      </c>
      <c r="CZ49" s="145">
        <v>0</v>
      </c>
    </row>
    <row r="50" spans="1:104" ht="12.75">
      <c r="A50" s="167">
        <v>20</v>
      </c>
      <c r="B50" s="168" t="s">
        <v>114</v>
      </c>
      <c r="C50" s="169" t="s">
        <v>115</v>
      </c>
      <c r="D50" s="170" t="s">
        <v>107</v>
      </c>
      <c r="E50" s="194">
        <v>73.5</v>
      </c>
      <c r="F50" s="194"/>
      <c r="G50" s="172">
        <f t="shared" si="0"/>
        <v>0</v>
      </c>
      <c r="H50" s="226" t="s">
        <v>202</v>
      </c>
      <c r="I50" s="228" t="s">
        <v>203</v>
      </c>
      <c r="J50" s="182"/>
      <c r="K50" s="182"/>
      <c r="O50" s="166">
        <v>2</v>
      </c>
      <c r="AA50" s="145">
        <v>8</v>
      </c>
      <c r="AB50" s="145">
        <v>0</v>
      </c>
      <c r="AC50" s="145">
        <v>3</v>
      </c>
      <c r="AZ50" s="145">
        <v>1</v>
      </c>
      <c r="BA50" s="145">
        <f t="shared" si="1"/>
        <v>0</v>
      </c>
      <c r="BB50" s="145">
        <f t="shared" si="2"/>
        <v>0</v>
      </c>
      <c r="BC50" s="145">
        <f t="shared" si="3"/>
        <v>0</v>
      </c>
      <c r="BD50" s="145">
        <f t="shared" si="4"/>
        <v>0</v>
      </c>
      <c r="BE50" s="145">
        <f t="shared" si="5"/>
        <v>0</v>
      </c>
      <c r="CA50" s="173">
        <v>8</v>
      </c>
      <c r="CB50" s="173">
        <v>0</v>
      </c>
      <c r="CZ50" s="145">
        <v>0</v>
      </c>
    </row>
    <row r="51" spans="1:104" ht="12.75">
      <c r="A51" s="167">
        <v>21</v>
      </c>
      <c r="B51" s="168" t="s">
        <v>116</v>
      </c>
      <c r="C51" s="169" t="s">
        <v>117</v>
      </c>
      <c r="D51" s="170" t="s">
        <v>107</v>
      </c>
      <c r="E51" s="194">
        <v>7.35</v>
      </c>
      <c r="F51" s="194"/>
      <c r="G51" s="172">
        <f t="shared" si="0"/>
        <v>0</v>
      </c>
      <c r="H51" s="226" t="s">
        <v>202</v>
      </c>
      <c r="I51" s="228" t="s">
        <v>203</v>
      </c>
      <c r="J51" s="182"/>
      <c r="K51" s="182"/>
      <c r="O51" s="166">
        <v>2</v>
      </c>
      <c r="AA51" s="145">
        <v>8</v>
      </c>
      <c r="AB51" s="145">
        <v>0</v>
      </c>
      <c r="AC51" s="145">
        <v>3</v>
      </c>
      <c r="AZ51" s="145">
        <v>1</v>
      </c>
      <c r="BA51" s="145">
        <f t="shared" si="1"/>
        <v>0</v>
      </c>
      <c r="BB51" s="145">
        <f t="shared" si="2"/>
        <v>0</v>
      </c>
      <c r="BC51" s="145">
        <f t="shared" si="3"/>
        <v>0</v>
      </c>
      <c r="BD51" s="145">
        <f t="shared" si="4"/>
        <v>0</v>
      </c>
      <c r="BE51" s="145">
        <f t="shared" si="5"/>
        <v>0</v>
      </c>
      <c r="CA51" s="173">
        <v>8</v>
      </c>
      <c r="CB51" s="173">
        <v>0</v>
      </c>
      <c r="CZ51" s="145">
        <v>0</v>
      </c>
    </row>
    <row r="52" spans="1:57" ht="12.75">
      <c r="A52" s="174"/>
      <c r="B52" s="175" t="s">
        <v>76</v>
      </c>
      <c r="C52" s="176" t="str">
        <f>CONCATENATE(B33," ",C33)</f>
        <v>96 Bourání konstrukcí</v>
      </c>
      <c r="D52" s="177"/>
      <c r="E52" s="178"/>
      <c r="F52" s="179"/>
      <c r="G52" s="180">
        <f>SUM(G33:G51)</f>
        <v>0</v>
      </c>
      <c r="H52" s="179"/>
      <c r="I52" s="179"/>
      <c r="J52" s="182"/>
      <c r="K52" s="182"/>
      <c r="O52" s="166">
        <v>4</v>
      </c>
      <c r="BA52" s="181">
        <f>SUM(BA33:BA51)</f>
        <v>0</v>
      </c>
      <c r="BB52" s="181">
        <f>SUM(BB33:BB51)</f>
        <v>0</v>
      </c>
      <c r="BC52" s="181">
        <f>SUM(BC33:BC51)</f>
        <v>0</v>
      </c>
      <c r="BD52" s="181">
        <f>SUM(BD33:BD51)</f>
        <v>0</v>
      </c>
      <c r="BE52" s="181">
        <f>SUM(BE33:BE51)</f>
        <v>0</v>
      </c>
    </row>
    <row r="53" spans="1:15" ht="12.75">
      <c r="A53" s="160" t="s">
        <v>74</v>
      </c>
      <c r="B53" s="161" t="s">
        <v>118</v>
      </c>
      <c r="C53" s="162" t="s">
        <v>119</v>
      </c>
      <c r="D53" s="163"/>
      <c r="E53" s="164"/>
      <c r="F53" s="164"/>
      <c r="G53" s="165"/>
      <c r="H53" s="229"/>
      <c r="I53" s="229"/>
      <c r="J53" s="182"/>
      <c r="K53" s="182"/>
      <c r="O53" s="166">
        <v>1</v>
      </c>
    </row>
    <row r="54" spans="1:104" ht="12.75">
      <c r="A54" s="167">
        <v>22</v>
      </c>
      <c r="B54" s="168" t="s">
        <v>120</v>
      </c>
      <c r="C54" s="169" t="s">
        <v>121</v>
      </c>
      <c r="D54" s="170" t="s">
        <v>107</v>
      </c>
      <c r="E54" s="171">
        <v>14.3</v>
      </c>
      <c r="F54" s="194"/>
      <c r="G54" s="172">
        <f>E54*F54</f>
        <v>0</v>
      </c>
      <c r="H54" s="226" t="s">
        <v>202</v>
      </c>
      <c r="I54" s="228" t="s">
        <v>203</v>
      </c>
      <c r="J54" s="182"/>
      <c r="K54" s="182"/>
      <c r="O54" s="166">
        <v>2</v>
      </c>
      <c r="AA54" s="145">
        <v>7</v>
      </c>
      <c r="AB54" s="145">
        <v>1</v>
      </c>
      <c r="AC54" s="145">
        <v>2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3">
        <v>7</v>
      </c>
      <c r="CB54" s="173">
        <v>1</v>
      </c>
      <c r="CZ54" s="145">
        <v>0</v>
      </c>
    </row>
    <row r="55" spans="1:57" ht="12.75">
      <c r="A55" s="174"/>
      <c r="B55" s="175" t="s">
        <v>76</v>
      </c>
      <c r="C55" s="176" t="str">
        <f>CONCATENATE(B53," ",C53)</f>
        <v>99 Staveništní přesun hmot</v>
      </c>
      <c r="D55" s="177"/>
      <c r="E55" s="178"/>
      <c r="F55" s="179"/>
      <c r="G55" s="180">
        <f>SUM(G53:G54)</f>
        <v>0</v>
      </c>
      <c r="H55" s="179"/>
      <c r="I55" s="179"/>
      <c r="J55" s="182"/>
      <c r="K55" s="182"/>
      <c r="O55" s="166">
        <v>4</v>
      </c>
      <c r="BA55" s="181">
        <f>SUM(BA53:BA54)</f>
        <v>0</v>
      </c>
      <c r="BB55" s="181">
        <f>SUM(BB53:BB54)</f>
        <v>0</v>
      </c>
      <c r="BC55" s="181">
        <f>SUM(BC53:BC54)</f>
        <v>0</v>
      </c>
      <c r="BD55" s="181">
        <f>SUM(BD53:BD54)</f>
        <v>0</v>
      </c>
      <c r="BE55" s="181">
        <f>SUM(BE53:BE54)</f>
        <v>0</v>
      </c>
    </row>
    <row r="56" spans="1:15" ht="12.75">
      <c r="A56" s="160" t="s">
        <v>74</v>
      </c>
      <c r="B56" s="161" t="s">
        <v>122</v>
      </c>
      <c r="C56" s="162" t="s">
        <v>123</v>
      </c>
      <c r="D56" s="163"/>
      <c r="E56" s="164"/>
      <c r="F56" s="164"/>
      <c r="G56" s="165"/>
      <c r="H56" s="229"/>
      <c r="I56" s="229"/>
      <c r="J56" s="182"/>
      <c r="K56" s="182"/>
      <c r="O56" s="166">
        <v>1</v>
      </c>
    </row>
    <row r="57" spans="1:104" ht="33.75">
      <c r="A57" s="167">
        <v>23</v>
      </c>
      <c r="B57" s="168" t="s">
        <v>124</v>
      </c>
      <c r="C57" s="169" t="s">
        <v>155</v>
      </c>
      <c r="D57" s="170" t="s">
        <v>84</v>
      </c>
      <c r="E57" s="171">
        <v>338.92</v>
      </c>
      <c r="F57" s="194"/>
      <c r="G57" s="172">
        <f>E57*F57</f>
        <v>0</v>
      </c>
      <c r="H57" s="228"/>
      <c r="I57" s="226" t="s">
        <v>201</v>
      </c>
      <c r="J57" s="182"/>
      <c r="K57" s="182"/>
      <c r="O57" s="166">
        <v>2</v>
      </c>
      <c r="AA57" s="145">
        <v>12</v>
      </c>
      <c r="AB57" s="145">
        <v>0</v>
      </c>
      <c r="AC57" s="145">
        <v>8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3">
        <v>12</v>
      </c>
      <c r="CB57" s="173">
        <v>0</v>
      </c>
      <c r="CZ57" s="145">
        <v>0</v>
      </c>
    </row>
    <row r="58" spans="1:80" ht="22.5">
      <c r="A58" s="167"/>
      <c r="B58" s="168"/>
      <c r="C58" s="213" t="s">
        <v>196</v>
      </c>
      <c r="D58" s="170"/>
      <c r="E58" s="171"/>
      <c r="F58" s="171"/>
      <c r="G58" s="172"/>
      <c r="H58" s="228"/>
      <c r="I58" s="228"/>
      <c r="J58" s="182"/>
      <c r="K58" s="182"/>
      <c r="O58" s="166"/>
      <c r="CA58" s="173"/>
      <c r="CB58" s="173"/>
    </row>
    <row r="59" spans="1:104" ht="12.75">
      <c r="A59" s="167">
        <v>24</v>
      </c>
      <c r="B59" s="168" t="s">
        <v>125</v>
      </c>
      <c r="C59" s="169" t="s">
        <v>126</v>
      </c>
      <c r="D59" s="170" t="s">
        <v>62</v>
      </c>
      <c r="E59" s="171">
        <v>1587.3</v>
      </c>
      <c r="F59" s="194"/>
      <c r="G59" s="172">
        <f>E59*F59</f>
        <v>0</v>
      </c>
      <c r="H59" s="228"/>
      <c r="I59" s="226" t="s">
        <v>201</v>
      </c>
      <c r="J59" s="182"/>
      <c r="K59" s="182"/>
      <c r="O59" s="166">
        <v>2</v>
      </c>
      <c r="AA59" s="145">
        <v>7</v>
      </c>
      <c r="AB59" s="145">
        <v>1002</v>
      </c>
      <c r="AC59" s="145">
        <v>5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3">
        <v>7</v>
      </c>
      <c r="CB59" s="173">
        <v>1002</v>
      </c>
      <c r="CZ59" s="145">
        <v>0</v>
      </c>
    </row>
    <row r="60" spans="1:57" ht="12.75">
      <c r="A60" s="174"/>
      <c r="B60" s="175" t="s">
        <v>76</v>
      </c>
      <c r="C60" s="176" t="str">
        <f>CONCATENATE(B56," ",C56)</f>
        <v>764 Konstrukce klempířské</v>
      </c>
      <c r="D60" s="177"/>
      <c r="E60" s="178"/>
      <c r="F60" s="179"/>
      <c r="G60" s="180">
        <f>SUM(G56:G59)</f>
        <v>0</v>
      </c>
      <c r="H60" s="179"/>
      <c r="I60" s="179"/>
      <c r="J60" s="182"/>
      <c r="K60" s="182"/>
      <c r="O60" s="166">
        <v>4</v>
      </c>
      <c r="BA60" s="181">
        <f>SUM(BA56:BA59)</f>
        <v>0</v>
      </c>
      <c r="BB60" s="181">
        <f>SUM(BB56:BB59)</f>
        <v>0</v>
      </c>
      <c r="BC60" s="181">
        <f>SUM(BC56:BC59)</f>
        <v>0</v>
      </c>
      <c r="BD60" s="181">
        <f>SUM(BD56:BD59)</f>
        <v>0</v>
      </c>
      <c r="BE60" s="181">
        <f>SUM(BE56:BE59)</f>
        <v>0</v>
      </c>
    </row>
    <row r="61" spans="1:19" ht="12.75">
      <c r="A61" s="160" t="s">
        <v>74</v>
      </c>
      <c r="B61" s="161" t="s">
        <v>127</v>
      </c>
      <c r="C61" s="162" t="s">
        <v>156</v>
      </c>
      <c r="D61" s="163"/>
      <c r="E61" s="164"/>
      <c r="F61" s="164"/>
      <c r="G61" s="165"/>
      <c r="H61" s="229"/>
      <c r="I61" s="229"/>
      <c r="J61" s="182"/>
      <c r="K61" s="182"/>
      <c r="O61" s="166">
        <v>1</v>
      </c>
      <c r="P61" s="182"/>
      <c r="Q61" s="182"/>
      <c r="R61" s="182"/>
      <c r="S61" s="182"/>
    </row>
    <row r="62" spans="1:104" ht="24.75" customHeight="1">
      <c r="A62" s="167">
        <v>25</v>
      </c>
      <c r="B62" s="168" t="s">
        <v>128</v>
      </c>
      <c r="C62" s="169" t="s">
        <v>157</v>
      </c>
      <c r="D62" s="170" t="s">
        <v>129</v>
      </c>
      <c r="E62" s="171">
        <v>1</v>
      </c>
      <c r="F62" s="194"/>
      <c r="G62" s="172">
        <f aca="true" t="shared" si="6" ref="G62:G76">E62*F62</f>
        <v>0</v>
      </c>
      <c r="H62" s="228"/>
      <c r="I62" s="226" t="s">
        <v>201</v>
      </c>
      <c r="J62" s="182"/>
      <c r="K62" s="182"/>
      <c r="M62" s="145" t="s">
        <v>153</v>
      </c>
      <c r="O62" s="166">
        <v>2</v>
      </c>
      <c r="P62" s="182"/>
      <c r="Q62" s="182"/>
      <c r="R62" s="182"/>
      <c r="S62" s="182"/>
      <c r="AA62" s="145">
        <v>12</v>
      </c>
      <c r="AB62" s="145">
        <v>0</v>
      </c>
      <c r="AC62" s="145">
        <v>11</v>
      </c>
      <c r="AZ62" s="145">
        <v>2</v>
      </c>
      <c r="BA62" s="145">
        <f aca="true" t="shared" si="7" ref="BA62:BA76">IF(AZ62=1,G62,0)</f>
        <v>0</v>
      </c>
      <c r="BB62" s="145">
        <f aca="true" t="shared" si="8" ref="BB62:BB76">IF(AZ62=2,G62,0)</f>
        <v>0</v>
      </c>
      <c r="BC62" s="145">
        <f aca="true" t="shared" si="9" ref="BC62:BC76">IF(AZ62=3,G62,0)</f>
        <v>0</v>
      </c>
      <c r="BD62" s="145">
        <f aca="true" t="shared" si="10" ref="BD62:BD76">IF(AZ62=4,G62,0)</f>
        <v>0</v>
      </c>
      <c r="BE62" s="145">
        <f aca="true" t="shared" si="11" ref="BE62:BE76">IF(AZ62=5,G62,0)</f>
        <v>0</v>
      </c>
      <c r="CA62" s="173">
        <v>12</v>
      </c>
      <c r="CB62" s="173">
        <v>0</v>
      </c>
      <c r="CZ62" s="145">
        <v>0</v>
      </c>
    </row>
    <row r="63" spans="1:80" ht="12.75" customHeight="1">
      <c r="A63" s="167"/>
      <c r="B63" s="168"/>
      <c r="C63" s="213" t="s">
        <v>182</v>
      </c>
      <c r="D63" s="170"/>
      <c r="E63" s="171"/>
      <c r="F63" s="171"/>
      <c r="G63" s="172"/>
      <c r="H63" s="228"/>
      <c r="I63" s="228"/>
      <c r="J63" s="182"/>
      <c r="K63" s="182"/>
      <c r="O63" s="166"/>
      <c r="P63" s="182"/>
      <c r="Q63" s="182"/>
      <c r="R63" s="182"/>
      <c r="S63" s="182"/>
      <c r="CA63" s="173"/>
      <c r="CB63" s="173"/>
    </row>
    <row r="64" spans="1:104" ht="22.5">
      <c r="A64" s="167">
        <v>26</v>
      </c>
      <c r="B64" s="168" t="s">
        <v>130</v>
      </c>
      <c r="C64" s="169" t="s">
        <v>172</v>
      </c>
      <c r="D64" s="170" t="s">
        <v>75</v>
      </c>
      <c r="E64" s="171">
        <v>1</v>
      </c>
      <c r="F64" s="194"/>
      <c r="G64" s="172">
        <f t="shared" si="6"/>
        <v>0</v>
      </c>
      <c r="H64" s="228"/>
      <c r="I64" s="226" t="s">
        <v>201</v>
      </c>
      <c r="J64" s="196"/>
      <c r="K64" s="197"/>
      <c r="M64" s="145">
        <v>3</v>
      </c>
      <c r="O64" s="166">
        <v>2</v>
      </c>
      <c r="P64" s="196"/>
      <c r="Q64" s="182"/>
      <c r="R64" s="182"/>
      <c r="S64" s="182"/>
      <c r="AA64" s="145">
        <v>12</v>
      </c>
      <c r="AB64" s="145">
        <v>0</v>
      </c>
      <c r="AC64" s="145">
        <v>12</v>
      </c>
      <c r="AZ64" s="145">
        <v>2</v>
      </c>
      <c r="BA64" s="145">
        <f t="shared" si="7"/>
        <v>0</v>
      </c>
      <c r="BB64" s="145">
        <f t="shared" si="8"/>
        <v>0</v>
      </c>
      <c r="BC64" s="145">
        <f t="shared" si="9"/>
        <v>0</v>
      </c>
      <c r="BD64" s="145">
        <f t="shared" si="10"/>
        <v>0</v>
      </c>
      <c r="BE64" s="145">
        <f t="shared" si="11"/>
        <v>0</v>
      </c>
      <c r="CA64" s="173">
        <v>12</v>
      </c>
      <c r="CB64" s="173">
        <v>0</v>
      </c>
      <c r="CZ64" s="145">
        <v>0</v>
      </c>
    </row>
    <row r="65" spans="1:80" ht="12.75">
      <c r="A65" s="167"/>
      <c r="B65" s="168"/>
      <c r="C65" s="213" t="s">
        <v>182</v>
      </c>
      <c r="D65" s="170"/>
      <c r="E65" s="171"/>
      <c r="F65" s="171"/>
      <c r="G65" s="172"/>
      <c r="H65" s="228"/>
      <c r="I65" s="228"/>
      <c r="J65" s="196"/>
      <c r="K65" s="197"/>
      <c r="O65" s="166"/>
      <c r="P65" s="196"/>
      <c r="Q65" s="182"/>
      <c r="R65" s="182"/>
      <c r="S65" s="182"/>
      <c r="CA65" s="173"/>
      <c r="CB65" s="173"/>
    </row>
    <row r="66" spans="1:104" ht="22.5">
      <c r="A66" s="167">
        <v>27</v>
      </c>
      <c r="B66" s="168" t="s">
        <v>131</v>
      </c>
      <c r="C66" s="169" t="s">
        <v>173</v>
      </c>
      <c r="D66" s="170" t="s">
        <v>75</v>
      </c>
      <c r="E66" s="171">
        <v>1</v>
      </c>
      <c r="F66" s="194"/>
      <c r="G66" s="172">
        <f t="shared" si="6"/>
        <v>0</v>
      </c>
      <c r="H66" s="228"/>
      <c r="I66" s="226" t="s">
        <v>201</v>
      </c>
      <c r="J66" s="196"/>
      <c r="K66" s="197"/>
      <c r="M66" s="145">
        <v>9</v>
      </c>
      <c r="O66" s="166">
        <v>2</v>
      </c>
      <c r="P66" s="196"/>
      <c r="Q66" s="182"/>
      <c r="R66" s="182"/>
      <c r="S66" s="182"/>
      <c r="AA66" s="145">
        <v>12</v>
      </c>
      <c r="AB66" s="145">
        <v>0</v>
      </c>
      <c r="AC66" s="145">
        <v>13</v>
      </c>
      <c r="AZ66" s="145">
        <v>2</v>
      </c>
      <c r="BA66" s="145">
        <f t="shared" si="7"/>
        <v>0</v>
      </c>
      <c r="BB66" s="145">
        <f t="shared" si="8"/>
        <v>0</v>
      </c>
      <c r="BC66" s="145">
        <f t="shared" si="9"/>
        <v>0</v>
      </c>
      <c r="BD66" s="145">
        <f t="shared" si="10"/>
        <v>0</v>
      </c>
      <c r="BE66" s="145">
        <f t="shared" si="11"/>
        <v>0</v>
      </c>
      <c r="CA66" s="173">
        <v>12</v>
      </c>
      <c r="CB66" s="173">
        <v>0</v>
      </c>
      <c r="CZ66" s="145">
        <v>0</v>
      </c>
    </row>
    <row r="67" spans="1:80" ht="12.75">
      <c r="A67" s="167"/>
      <c r="B67" s="168"/>
      <c r="C67" s="213" t="s">
        <v>182</v>
      </c>
      <c r="D67" s="170"/>
      <c r="E67" s="171"/>
      <c r="F67" s="171"/>
      <c r="G67" s="172"/>
      <c r="H67" s="228"/>
      <c r="I67" s="228"/>
      <c r="J67" s="196"/>
      <c r="K67" s="197"/>
      <c r="O67" s="166"/>
      <c r="P67" s="196"/>
      <c r="Q67" s="182"/>
      <c r="R67" s="182"/>
      <c r="S67" s="182"/>
      <c r="CA67" s="173"/>
      <c r="CB67" s="173"/>
    </row>
    <row r="68" spans="1:104" ht="22.5">
      <c r="A68" s="167">
        <v>28</v>
      </c>
      <c r="B68" s="168" t="s">
        <v>132</v>
      </c>
      <c r="C68" s="169" t="s">
        <v>174</v>
      </c>
      <c r="D68" s="170" t="s">
        <v>75</v>
      </c>
      <c r="E68" s="171">
        <v>1</v>
      </c>
      <c r="F68" s="194"/>
      <c r="G68" s="172">
        <f t="shared" si="6"/>
        <v>0</v>
      </c>
      <c r="H68" s="228"/>
      <c r="I68" s="226" t="s">
        <v>201</v>
      </c>
      <c r="J68" s="196"/>
      <c r="K68" s="197"/>
      <c r="M68" s="145">
        <v>6</v>
      </c>
      <c r="O68" s="166">
        <v>2</v>
      </c>
      <c r="P68" s="196"/>
      <c r="Q68" s="182"/>
      <c r="R68" s="182"/>
      <c r="S68" s="182"/>
      <c r="AA68" s="145">
        <v>12</v>
      </c>
      <c r="AB68" s="145">
        <v>0</v>
      </c>
      <c r="AC68" s="145">
        <v>14</v>
      </c>
      <c r="AZ68" s="145">
        <v>2</v>
      </c>
      <c r="BA68" s="145">
        <f t="shared" si="7"/>
        <v>0</v>
      </c>
      <c r="BB68" s="145">
        <f t="shared" si="8"/>
        <v>0</v>
      </c>
      <c r="BC68" s="145">
        <f t="shared" si="9"/>
        <v>0</v>
      </c>
      <c r="BD68" s="145">
        <f t="shared" si="10"/>
        <v>0</v>
      </c>
      <c r="BE68" s="145">
        <f t="shared" si="11"/>
        <v>0</v>
      </c>
      <c r="CA68" s="173">
        <v>12</v>
      </c>
      <c r="CB68" s="173">
        <v>0</v>
      </c>
      <c r="CZ68" s="145">
        <v>0</v>
      </c>
    </row>
    <row r="69" spans="1:80" ht="12.75">
      <c r="A69" s="167"/>
      <c r="B69" s="168"/>
      <c r="C69" s="213" t="s">
        <v>182</v>
      </c>
      <c r="D69" s="170"/>
      <c r="E69" s="171"/>
      <c r="F69" s="171"/>
      <c r="G69" s="172"/>
      <c r="H69" s="228"/>
      <c r="I69" s="228"/>
      <c r="J69" s="196"/>
      <c r="K69" s="197"/>
      <c r="O69" s="166"/>
      <c r="P69" s="196"/>
      <c r="Q69" s="182"/>
      <c r="R69" s="182"/>
      <c r="S69" s="182"/>
      <c r="CA69" s="173"/>
      <c r="CB69" s="173"/>
    </row>
    <row r="70" spans="1:104" ht="22.5">
      <c r="A70" s="167">
        <v>29</v>
      </c>
      <c r="B70" s="168" t="s">
        <v>133</v>
      </c>
      <c r="C70" s="169" t="s">
        <v>175</v>
      </c>
      <c r="D70" s="170" t="s">
        <v>75</v>
      </c>
      <c r="E70" s="171">
        <v>1</v>
      </c>
      <c r="F70" s="194"/>
      <c r="G70" s="172">
        <f t="shared" si="6"/>
        <v>0</v>
      </c>
      <c r="H70" s="228"/>
      <c r="I70" s="226" t="s">
        <v>201</v>
      </c>
      <c r="J70" s="196"/>
      <c r="K70" s="197"/>
      <c r="M70" s="145">
        <v>2</v>
      </c>
      <c r="O70" s="166">
        <v>2</v>
      </c>
      <c r="P70" s="196"/>
      <c r="Q70" s="182"/>
      <c r="R70" s="182"/>
      <c r="S70" s="182"/>
      <c r="AA70" s="145">
        <v>12</v>
      </c>
      <c r="AB70" s="145">
        <v>0</v>
      </c>
      <c r="AC70" s="145">
        <v>15</v>
      </c>
      <c r="AZ70" s="145">
        <v>2</v>
      </c>
      <c r="BA70" s="145">
        <f t="shared" si="7"/>
        <v>0</v>
      </c>
      <c r="BB70" s="145">
        <f t="shared" si="8"/>
        <v>0</v>
      </c>
      <c r="BC70" s="145">
        <f t="shared" si="9"/>
        <v>0</v>
      </c>
      <c r="BD70" s="145">
        <f t="shared" si="10"/>
        <v>0</v>
      </c>
      <c r="BE70" s="145">
        <f t="shared" si="11"/>
        <v>0</v>
      </c>
      <c r="CA70" s="173">
        <v>12</v>
      </c>
      <c r="CB70" s="173">
        <v>0</v>
      </c>
      <c r="CZ70" s="145">
        <v>0</v>
      </c>
    </row>
    <row r="71" spans="1:80" ht="12.75">
      <c r="A71" s="167"/>
      <c r="B71" s="168"/>
      <c r="C71" s="213" t="s">
        <v>182</v>
      </c>
      <c r="D71" s="170"/>
      <c r="E71" s="171"/>
      <c r="F71" s="171"/>
      <c r="G71" s="172"/>
      <c r="H71" s="228"/>
      <c r="I71" s="228"/>
      <c r="J71" s="196"/>
      <c r="K71" s="197"/>
      <c r="O71" s="166"/>
      <c r="P71" s="196"/>
      <c r="Q71" s="182"/>
      <c r="R71" s="182"/>
      <c r="S71" s="182"/>
      <c r="CA71" s="173"/>
      <c r="CB71" s="173"/>
    </row>
    <row r="72" spans="1:104" ht="22.5">
      <c r="A72" s="167">
        <v>30</v>
      </c>
      <c r="B72" s="168" t="s">
        <v>134</v>
      </c>
      <c r="C72" s="169" t="s">
        <v>176</v>
      </c>
      <c r="D72" s="170" t="s">
        <v>75</v>
      </c>
      <c r="E72" s="171">
        <v>1</v>
      </c>
      <c r="F72" s="194"/>
      <c r="G72" s="172">
        <f t="shared" si="6"/>
        <v>0</v>
      </c>
      <c r="H72" s="228"/>
      <c r="I72" s="226" t="s">
        <v>201</v>
      </c>
      <c r="J72" s="196"/>
      <c r="K72" s="197"/>
      <c r="M72" s="145">
        <v>1</v>
      </c>
      <c r="O72" s="166">
        <v>2</v>
      </c>
      <c r="P72" s="196"/>
      <c r="Q72" s="182"/>
      <c r="R72" s="182"/>
      <c r="S72" s="182"/>
      <c r="AA72" s="145">
        <v>12</v>
      </c>
      <c r="AB72" s="145">
        <v>0</v>
      </c>
      <c r="AC72" s="145">
        <v>16</v>
      </c>
      <c r="AZ72" s="145">
        <v>2</v>
      </c>
      <c r="BA72" s="145">
        <f t="shared" si="7"/>
        <v>0</v>
      </c>
      <c r="BB72" s="145">
        <f t="shared" si="8"/>
        <v>0</v>
      </c>
      <c r="BC72" s="145">
        <f t="shared" si="9"/>
        <v>0</v>
      </c>
      <c r="BD72" s="145">
        <f t="shared" si="10"/>
        <v>0</v>
      </c>
      <c r="BE72" s="145">
        <f t="shared" si="11"/>
        <v>0</v>
      </c>
      <c r="CA72" s="173">
        <v>12</v>
      </c>
      <c r="CB72" s="173">
        <v>0</v>
      </c>
      <c r="CZ72" s="145">
        <v>0</v>
      </c>
    </row>
    <row r="73" spans="1:80" ht="12.75">
      <c r="A73" s="167"/>
      <c r="B73" s="168"/>
      <c r="C73" s="213" t="s">
        <v>182</v>
      </c>
      <c r="D73" s="170"/>
      <c r="E73" s="171"/>
      <c r="F73" s="171"/>
      <c r="G73" s="172"/>
      <c r="H73" s="228"/>
      <c r="I73" s="228"/>
      <c r="J73" s="196"/>
      <c r="K73" s="197"/>
      <c r="O73" s="166"/>
      <c r="P73" s="196"/>
      <c r="Q73" s="182"/>
      <c r="R73" s="182"/>
      <c r="S73" s="182"/>
      <c r="CA73" s="173"/>
      <c r="CB73" s="173"/>
    </row>
    <row r="74" spans="1:104" ht="22.5">
      <c r="A74" s="167">
        <v>31</v>
      </c>
      <c r="B74" s="168" t="s">
        <v>135</v>
      </c>
      <c r="C74" s="169" t="s">
        <v>177</v>
      </c>
      <c r="D74" s="170" t="s">
        <v>75</v>
      </c>
      <c r="E74" s="171">
        <v>4</v>
      </c>
      <c r="F74" s="194"/>
      <c r="G74" s="172">
        <f t="shared" si="6"/>
        <v>0</v>
      </c>
      <c r="H74" s="228"/>
      <c r="I74" s="226" t="s">
        <v>201</v>
      </c>
      <c r="J74" s="196"/>
      <c r="K74" s="197"/>
      <c r="M74" s="145">
        <v>3</v>
      </c>
      <c r="O74" s="166">
        <v>2</v>
      </c>
      <c r="P74" s="196"/>
      <c r="Q74" s="182"/>
      <c r="R74" s="182"/>
      <c r="S74" s="182"/>
      <c r="AA74" s="145">
        <v>12</v>
      </c>
      <c r="AB74" s="145">
        <v>0</v>
      </c>
      <c r="AC74" s="145">
        <v>43</v>
      </c>
      <c r="AZ74" s="145">
        <v>2</v>
      </c>
      <c r="BA74" s="145">
        <f t="shared" si="7"/>
        <v>0</v>
      </c>
      <c r="BB74" s="145">
        <f t="shared" si="8"/>
        <v>0</v>
      </c>
      <c r="BC74" s="145">
        <f t="shared" si="9"/>
        <v>0</v>
      </c>
      <c r="BD74" s="145">
        <f t="shared" si="10"/>
        <v>0</v>
      </c>
      <c r="BE74" s="145">
        <f t="shared" si="11"/>
        <v>0</v>
      </c>
      <c r="CA74" s="173">
        <v>12</v>
      </c>
      <c r="CB74" s="173">
        <v>0</v>
      </c>
      <c r="CZ74" s="145">
        <v>0</v>
      </c>
    </row>
    <row r="75" spans="1:80" ht="12.75">
      <c r="A75" s="167"/>
      <c r="B75" s="168"/>
      <c r="C75" s="213" t="s">
        <v>182</v>
      </c>
      <c r="D75" s="170"/>
      <c r="E75" s="171"/>
      <c r="F75" s="171"/>
      <c r="G75" s="172"/>
      <c r="H75" s="228"/>
      <c r="I75" s="228"/>
      <c r="J75" s="196"/>
      <c r="K75" s="197"/>
      <c r="O75" s="166"/>
      <c r="P75" s="196"/>
      <c r="Q75" s="182"/>
      <c r="R75" s="182"/>
      <c r="S75" s="182"/>
      <c r="CA75" s="173"/>
      <c r="CB75" s="173"/>
    </row>
    <row r="76" spans="1:104" ht="12.75">
      <c r="A76" s="167">
        <v>32</v>
      </c>
      <c r="B76" s="168" t="s">
        <v>136</v>
      </c>
      <c r="C76" s="169" t="s">
        <v>158</v>
      </c>
      <c r="D76" s="170" t="s">
        <v>75</v>
      </c>
      <c r="E76" s="171">
        <v>1</v>
      </c>
      <c r="F76" s="194"/>
      <c r="G76" s="172">
        <f t="shared" si="6"/>
        <v>0</v>
      </c>
      <c r="H76" s="228"/>
      <c r="I76" s="226" t="s">
        <v>201</v>
      </c>
      <c r="J76" s="196"/>
      <c r="K76" s="197"/>
      <c r="M76" s="145">
        <v>2</v>
      </c>
      <c r="O76" s="166">
        <v>2</v>
      </c>
      <c r="P76" s="196"/>
      <c r="Q76" s="182"/>
      <c r="R76" s="182"/>
      <c r="S76" s="182"/>
      <c r="AA76" s="145">
        <v>12</v>
      </c>
      <c r="AB76" s="145">
        <v>0</v>
      </c>
      <c r="AC76" s="145">
        <v>44</v>
      </c>
      <c r="AZ76" s="145">
        <v>2</v>
      </c>
      <c r="BA76" s="145">
        <f t="shared" si="7"/>
        <v>0</v>
      </c>
      <c r="BB76" s="145">
        <f t="shared" si="8"/>
        <v>0</v>
      </c>
      <c r="BC76" s="145">
        <f t="shared" si="9"/>
        <v>0</v>
      </c>
      <c r="BD76" s="145">
        <f t="shared" si="10"/>
        <v>0</v>
      </c>
      <c r="BE76" s="145">
        <f t="shared" si="11"/>
        <v>0</v>
      </c>
      <c r="CA76" s="173">
        <v>12</v>
      </c>
      <c r="CB76" s="173">
        <v>0</v>
      </c>
      <c r="CZ76" s="145">
        <v>0</v>
      </c>
    </row>
    <row r="77" spans="1:80" ht="12.75">
      <c r="A77" s="214"/>
      <c r="B77" s="215"/>
      <c r="C77" s="216" t="s">
        <v>182</v>
      </c>
      <c r="D77" s="217"/>
      <c r="E77" s="218"/>
      <c r="F77" s="218"/>
      <c r="G77" s="219"/>
      <c r="H77" s="228"/>
      <c r="I77" s="228"/>
      <c r="J77" s="196"/>
      <c r="K77" s="197"/>
      <c r="O77" s="166"/>
      <c r="P77" s="196"/>
      <c r="Q77" s="182"/>
      <c r="R77" s="182"/>
      <c r="S77" s="182"/>
      <c r="CA77" s="173"/>
      <c r="CB77" s="173"/>
    </row>
    <row r="78" spans="1:57" ht="12.75">
      <c r="A78" s="174"/>
      <c r="B78" s="175" t="s">
        <v>76</v>
      </c>
      <c r="C78" s="176" t="str">
        <f>CONCATENATE(B61," ",C61)</f>
        <v>766 Konstrukce hliníkové</v>
      </c>
      <c r="D78" s="177"/>
      <c r="E78" s="178"/>
      <c r="F78" s="179"/>
      <c r="G78" s="180">
        <f>SUM(G61:G77)</f>
        <v>0</v>
      </c>
      <c r="H78" s="179"/>
      <c r="I78" s="179"/>
      <c r="J78" s="198"/>
      <c r="K78" s="198"/>
      <c r="N78" s="195"/>
      <c r="O78" s="166">
        <v>4</v>
      </c>
      <c r="P78" s="182"/>
      <c r="Q78" s="182"/>
      <c r="R78" s="182"/>
      <c r="S78" s="182"/>
      <c r="BA78" s="181">
        <f>SUM(BA61:BA76)</f>
        <v>0</v>
      </c>
      <c r="BB78" s="181">
        <f>SUM(BB61:BB76)</f>
        <v>0</v>
      </c>
      <c r="BC78" s="181">
        <f>SUM(BC61:BC76)</f>
        <v>0</v>
      </c>
      <c r="BD78" s="181">
        <f>SUM(BD61:BD76)</f>
        <v>0</v>
      </c>
      <c r="BE78" s="181">
        <f>SUM(BE61:BE76)</f>
        <v>0</v>
      </c>
    </row>
    <row r="79" spans="1:19" ht="12.75">
      <c r="A79" s="160" t="s">
        <v>74</v>
      </c>
      <c r="B79" s="161" t="s">
        <v>178</v>
      </c>
      <c r="C79" s="162" t="s">
        <v>179</v>
      </c>
      <c r="D79" s="163"/>
      <c r="E79" s="164"/>
      <c r="F79" s="164"/>
      <c r="G79" s="165"/>
      <c r="H79" s="229"/>
      <c r="I79" s="229"/>
      <c r="J79" s="182"/>
      <c r="K79" s="182"/>
      <c r="O79" s="166">
        <v>1</v>
      </c>
      <c r="P79" s="182"/>
      <c r="Q79" s="182"/>
      <c r="R79" s="182"/>
      <c r="S79" s="182"/>
    </row>
    <row r="80" spans="1:104" ht="33.75">
      <c r="A80" s="167">
        <v>33</v>
      </c>
      <c r="B80" s="168" t="s">
        <v>154</v>
      </c>
      <c r="C80" s="169" t="s">
        <v>197</v>
      </c>
      <c r="D80" s="170" t="s">
        <v>129</v>
      </c>
      <c r="E80" s="171">
        <v>1</v>
      </c>
      <c r="F80" s="194"/>
      <c r="G80" s="172">
        <f>E80*F80</f>
        <v>0</v>
      </c>
      <c r="H80" s="228"/>
      <c r="I80" s="226" t="s">
        <v>201</v>
      </c>
      <c r="J80" s="182"/>
      <c r="K80" s="182"/>
      <c r="O80" s="166">
        <v>2</v>
      </c>
      <c r="P80" s="182"/>
      <c r="Q80" s="182"/>
      <c r="R80" s="182"/>
      <c r="S80" s="182"/>
      <c r="AA80" s="145">
        <v>12</v>
      </c>
      <c r="AB80" s="145">
        <v>0</v>
      </c>
      <c r="AC80" s="145">
        <v>133</v>
      </c>
      <c r="AZ80" s="145">
        <v>2</v>
      </c>
      <c r="BA80" s="145">
        <f>IF(AZ80=1,G80,0)</f>
        <v>0</v>
      </c>
      <c r="BB80" s="145">
        <f>IF(AZ80=2,G80,0)</f>
        <v>0</v>
      </c>
      <c r="BC80" s="145">
        <f>IF(AZ80=3,G80,0)</f>
        <v>0</v>
      </c>
      <c r="BD80" s="145">
        <f>IF(AZ80=4,G80,0)</f>
        <v>0</v>
      </c>
      <c r="BE80" s="145">
        <f>IF(AZ80=5,G80,0)</f>
        <v>0</v>
      </c>
      <c r="CA80" s="173">
        <v>12</v>
      </c>
      <c r="CB80" s="173">
        <v>0</v>
      </c>
      <c r="CZ80" s="145">
        <v>0</v>
      </c>
    </row>
    <row r="81" spans="1:57" ht="12.75">
      <c r="A81" s="174"/>
      <c r="B81" s="175" t="s">
        <v>76</v>
      </c>
      <c r="C81" s="176" t="str">
        <f>CONCATENATE(B79," ",C79)</f>
        <v>M21 Elektromontáže</v>
      </c>
      <c r="D81" s="177"/>
      <c r="E81" s="178"/>
      <c r="F81" s="179"/>
      <c r="G81" s="180">
        <f>SUM(G80)</f>
        <v>0</v>
      </c>
      <c r="H81" s="179"/>
      <c r="I81" s="179"/>
      <c r="J81" s="198"/>
      <c r="K81" s="198"/>
      <c r="N81" s="195"/>
      <c r="O81" s="166">
        <v>4</v>
      </c>
      <c r="P81" s="182"/>
      <c r="Q81" s="182"/>
      <c r="R81" s="182"/>
      <c r="S81" s="182"/>
      <c r="BA81" s="181">
        <f>SUM(BA66:BA80)</f>
        <v>0</v>
      </c>
      <c r="BB81" s="181">
        <f>SUM(BB80:BB80)</f>
        <v>0</v>
      </c>
      <c r="BC81" s="181">
        <f>SUM(BC66:BC80)</f>
        <v>0</v>
      </c>
      <c r="BD81" s="181">
        <f>SUM(BD66:BD80)</f>
        <v>0</v>
      </c>
      <c r="BE81" s="181">
        <f>SUM(BE66:BE80)</f>
        <v>0</v>
      </c>
    </row>
    <row r="82" spans="1:19" ht="12.75">
      <c r="A82" s="160" t="s">
        <v>74</v>
      </c>
      <c r="B82" s="161" t="s">
        <v>207</v>
      </c>
      <c r="C82" s="162" t="s">
        <v>208</v>
      </c>
      <c r="D82" s="163"/>
      <c r="E82" s="164"/>
      <c r="F82" s="164"/>
      <c r="G82" s="165"/>
      <c r="H82" s="229"/>
      <c r="I82" s="229"/>
      <c r="J82" s="182"/>
      <c r="K82" s="182"/>
      <c r="O82" s="166">
        <v>1</v>
      </c>
      <c r="P82" s="182"/>
      <c r="Q82" s="182"/>
      <c r="R82" s="182"/>
      <c r="S82" s="182"/>
    </row>
    <row r="83" spans="1:104" ht="45">
      <c r="A83" s="167">
        <v>37</v>
      </c>
      <c r="B83" s="168"/>
      <c r="C83" s="201" t="s">
        <v>211</v>
      </c>
      <c r="D83" s="202" t="s">
        <v>82</v>
      </c>
      <c r="E83" s="194">
        <f>(4.91*0.95*14)+(3.93*7)</f>
        <v>92.813</v>
      </c>
      <c r="F83" s="194"/>
      <c r="G83" s="172">
        <f>E83*F83</f>
        <v>0</v>
      </c>
      <c r="H83" s="228"/>
      <c r="I83" s="226" t="s">
        <v>201</v>
      </c>
      <c r="J83" s="182"/>
      <c r="K83" s="182"/>
      <c r="O83" s="166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>IF(AZ83=1,G83,0)</f>
        <v>0</v>
      </c>
      <c r="BB83" s="145">
        <f>IF(AZ83=2,G83,0)</f>
        <v>0</v>
      </c>
      <c r="BC83" s="145">
        <f>IF(AZ83=3,G83,0)</f>
        <v>0</v>
      </c>
      <c r="BD83" s="145">
        <f>IF(AZ83=4,G83,0)</f>
        <v>0</v>
      </c>
      <c r="BE83" s="145">
        <f>IF(AZ83=5,G83,0)</f>
        <v>0</v>
      </c>
      <c r="CA83" s="173">
        <v>1</v>
      </c>
      <c r="CB83" s="173">
        <v>7</v>
      </c>
      <c r="CZ83" s="145">
        <v>0</v>
      </c>
    </row>
    <row r="84" spans="1:104" ht="12.75">
      <c r="A84" s="199"/>
      <c r="B84" s="200"/>
      <c r="C84" s="212" t="s">
        <v>206</v>
      </c>
      <c r="D84" s="202"/>
      <c r="E84" s="194"/>
      <c r="F84" s="171"/>
      <c r="G84" s="172">
        <f>E84*F84</f>
        <v>0</v>
      </c>
      <c r="H84" s="228"/>
      <c r="I84" s="226"/>
      <c r="J84" s="182"/>
      <c r="K84" s="182"/>
      <c r="O84" s="166">
        <v>2</v>
      </c>
      <c r="P84" s="182"/>
      <c r="Q84" s="182"/>
      <c r="R84" s="182"/>
      <c r="S84" s="182"/>
      <c r="AA84" s="145">
        <v>12</v>
      </c>
      <c r="AB84" s="145">
        <v>0</v>
      </c>
      <c r="AC84" s="145">
        <v>133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3">
        <v>12</v>
      </c>
      <c r="CB84" s="173">
        <v>0</v>
      </c>
      <c r="CZ84" s="145">
        <v>0</v>
      </c>
    </row>
    <row r="85" spans="1:104" ht="22.5">
      <c r="A85" s="167">
        <v>37</v>
      </c>
      <c r="B85" s="168"/>
      <c r="C85" s="201" t="s">
        <v>212</v>
      </c>
      <c r="D85" s="202" t="s">
        <v>84</v>
      </c>
      <c r="E85" s="194">
        <v>186</v>
      </c>
      <c r="F85" s="194"/>
      <c r="G85" s="172">
        <f>E85*F85</f>
        <v>0</v>
      </c>
      <c r="H85" s="228"/>
      <c r="I85" s="226" t="s">
        <v>201</v>
      </c>
      <c r="J85" s="182"/>
      <c r="K85" s="182"/>
      <c r="O85" s="166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3">
        <v>1</v>
      </c>
      <c r="CB85" s="173">
        <v>7</v>
      </c>
      <c r="CZ85" s="145">
        <v>0</v>
      </c>
    </row>
    <row r="86" spans="1:104" ht="22.5">
      <c r="A86" s="199">
        <v>36</v>
      </c>
      <c r="B86" s="200"/>
      <c r="C86" s="201" t="s">
        <v>213</v>
      </c>
      <c r="D86" s="202" t="s">
        <v>62</v>
      </c>
      <c r="E86" s="194">
        <v>3</v>
      </c>
      <c r="F86" s="194"/>
      <c r="G86" s="172">
        <f>E86*F86</f>
        <v>0</v>
      </c>
      <c r="H86" s="228"/>
      <c r="I86" s="226" t="s">
        <v>201</v>
      </c>
      <c r="J86" s="182"/>
      <c r="K86" s="182"/>
      <c r="O86" s="166">
        <v>2</v>
      </c>
      <c r="P86" s="182"/>
      <c r="Q86" s="182"/>
      <c r="R86" s="182"/>
      <c r="S86" s="182"/>
      <c r="AA86" s="145">
        <v>12</v>
      </c>
      <c r="AB86" s="145">
        <v>0</v>
      </c>
      <c r="AC86" s="145">
        <v>133</v>
      </c>
      <c r="AZ86" s="145">
        <v>2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3">
        <v>12</v>
      </c>
      <c r="CB86" s="173">
        <v>0</v>
      </c>
      <c r="CZ86" s="145">
        <v>0</v>
      </c>
    </row>
    <row r="87" spans="1:57" ht="12.75">
      <c r="A87" s="174"/>
      <c r="B87" s="175" t="s">
        <v>76</v>
      </c>
      <c r="C87" s="176" t="str">
        <f>CONCATENATE(B82," ",C82)</f>
        <v>782 Dokončovací práce - obklady z kamene</v>
      </c>
      <c r="D87" s="177"/>
      <c r="E87" s="178"/>
      <c r="F87" s="179"/>
      <c r="G87" s="180">
        <f>SUM(G83:G86)</f>
        <v>0</v>
      </c>
      <c r="H87" s="179"/>
      <c r="I87" s="179"/>
      <c r="J87" s="198"/>
      <c r="K87" s="198"/>
      <c r="N87" s="195"/>
      <c r="O87" s="166">
        <v>4</v>
      </c>
      <c r="P87" s="182"/>
      <c r="Q87" s="182"/>
      <c r="R87" s="182"/>
      <c r="S87" s="182"/>
      <c r="BA87" s="181">
        <f>SUM(BA69:BA86)</f>
        <v>0</v>
      </c>
      <c r="BB87" s="181">
        <f>SUM(BB83:BB86)</f>
        <v>0</v>
      </c>
      <c r="BC87" s="181">
        <f>SUM(BC69:BC86)</f>
        <v>0</v>
      </c>
      <c r="BD87" s="181">
        <f>SUM(BD69:BD86)</f>
        <v>0</v>
      </c>
      <c r="BE87" s="181">
        <f>SUM(BE69:BE86)</f>
        <v>0</v>
      </c>
    </row>
    <row r="88" spans="1:19" ht="12.75">
      <c r="A88" s="160" t="s">
        <v>74</v>
      </c>
      <c r="B88" s="161" t="s">
        <v>137</v>
      </c>
      <c r="C88" s="162" t="s">
        <v>138</v>
      </c>
      <c r="D88" s="163"/>
      <c r="E88" s="164"/>
      <c r="F88" s="164"/>
      <c r="G88" s="165"/>
      <c r="H88" s="229"/>
      <c r="I88" s="229"/>
      <c r="J88" s="182"/>
      <c r="K88" s="182"/>
      <c r="O88" s="166">
        <v>1</v>
      </c>
      <c r="P88" s="182"/>
      <c r="Q88" s="182"/>
      <c r="R88" s="182"/>
      <c r="S88" s="182"/>
    </row>
    <row r="89" spans="1:104" ht="12.75">
      <c r="A89" s="167">
        <v>37</v>
      </c>
      <c r="B89" s="168" t="s">
        <v>139</v>
      </c>
      <c r="C89" s="169" t="s">
        <v>140</v>
      </c>
      <c r="D89" s="170" t="s">
        <v>82</v>
      </c>
      <c r="E89" s="171">
        <v>523</v>
      </c>
      <c r="F89" s="194"/>
      <c r="G89" s="172">
        <f>E89*F89</f>
        <v>0</v>
      </c>
      <c r="H89" s="228"/>
      <c r="I89" s="226" t="s">
        <v>201</v>
      </c>
      <c r="J89" s="182"/>
      <c r="K89" s="182"/>
      <c r="O89" s="166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3">
        <v>1</v>
      </c>
      <c r="CB89" s="173">
        <v>7</v>
      </c>
      <c r="CZ89" s="145">
        <v>0</v>
      </c>
    </row>
    <row r="90" spans="1:80" ht="12.75">
      <c r="A90" s="167"/>
      <c r="B90" s="168"/>
      <c r="C90" s="213" t="s">
        <v>198</v>
      </c>
      <c r="D90" s="170"/>
      <c r="E90" s="171"/>
      <c r="F90" s="171"/>
      <c r="G90" s="172"/>
      <c r="H90" s="228"/>
      <c r="I90" s="228"/>
      <c r="J90" s="182"/>
      <c r="K90" s="182"/>
      <c r="O90" s="166"/>
      <c r="CA90" s="173"/>
      <c r="CB90" s="173"/>
    </row>
    <row r="91" spans="1:104" ht="12.75">
      <c r="A91" s="167">
        <v>38</v>
      </c>
      <c r="B91" s="168" t="s">
        <v>141</v>
      </c>
      <c r="C91" s="169" t="s">
        <v>142</v>
      </c>
      <c r="D91" s="170" t="s">
        <v>82</v>
      </c>
      <c r="E91" s="171">
        <v>523</v>
      </c>
      <c r="F91" s="194"/>
      <c r="G91" s="172">
        <f>E91*F91</f>
        <v>0</v>
      </c>
      <c r="H91" s="228"/>
      <c r="I91" s="226" t="s">
        <v>201</v>
      </c>
      <c r="J91" s="182"/>
      <c r="K91" s="182"/>
      <c r="O91" s="166">
        <v>2</v>
      </c>
      <c r="AA91" s="145">
        <v>12</v>
      </c>
      <c r="AB91" s="145">
        <v>0</v>
      </c>
      <c r="AC91" s="145">
        <v>18</v>
      </c>
      <c r="AZ91" s="145">
        <v>2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3">
        <v>12</v>
      </c>
      <c r="CB91" s="173">
        <v>0</v>
      </c>
      <c r="CZ91" s="145">
        <v>0</v>
      </c>
    </row>
    <row r="92" spans="1:80" ht="12.75">
      <c r="A92" s="199"/>
      <c r="B92" s="200"/>
      <c r="C92" s="212" t="s">
        <v>198</v>
      </c>
      <c r="D92" s="231"/>
      <c r="E92" s="172"/>
      <c r="F92" s="211"/>
      <c r="G92" s="172"/>
      <c r="H92" s="228"/>
      <c r="I92" s="228"/>
      <c r="J92" s="182"/>
      <c r="K92" s="182"/>
      <c r="O92" s="166"/>
      <c r="CA92" s="173"/>
      <c r="CB92" s="173"/>
    </row>
    <row r="93" spans="1:104" ht="22.5">
      <c r="A93" s="167">
        <v>38</v>
      </c>
      <c r="B93" s="168"/>
      <c r="C93" s="201" t="s">
        <v>209</v>
      </c>
      <c r="D93" s="170" t="s">
        <v>82</v>
      </c>
      <c r="E93" s="171">
        <v>92.81</v>
      </c>
      <c r="F93" s="194"/>
      <c r="G93" s="172">
        <f>E93*F93</f>
        <v>0</v>
      </c>
      <c r="H93" s="228"/>
      <c r="I93" s="226" t="s">
        <v>201</v>
      </c>
      <c r="J93" s="182"/>
      <c r="K93" s="182"/>
      <c r="O93" s="166">
        <v>2</v>
      </c>
      <c r="AA93" s="145">
        <v>12</v>
      </c>
      <c r="AB93" s="145">
        <v>0</v>
      </c>
      <c r="AC93" s="145">
        <v>18</v>
      </c>
      <c r="AZ93" s="145">
        <v>2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3">
        <v>12</v>
      </c>
      <c r="CB93" s="173">
        <v>0</v>
      </c>
      <c r="CZ93" s="145">
        <v>0</v>
      </c>
    </row>
    <row r="94" spans="1:80" ht="12.75">
      <c r="A94" s="199"/>
      <c r="B94" s="200"/>
      <c r="C94" s="212" t="s">
        <v>206</v>
      </c>
      <c r="D94" s="202"/>
      <c r="E94" s="194"/>
      <c r="F94" s="171"/>
      <c r="G94" s="172"/>
      <c r="H94" s="228"/>
      <c r="I94" s="226"/>
      <c r="J94" s="182"/>
      <c r="K94" s="182"/>
      <c r="O94" s="166"/>
      <c r="CA94" s="173"/>
      <c r="CB94" s="173"/>
    </row>
    <row r="95" spans="1:57" ht="12.75">
      <c r="A95" s="174"/>
      <c r="B95" s="175" t="s">
        <v>76</v>
      </c>
      <c r="C95" s="176" t="str">
        <f>CONCATENATE(B88," ",C88)</f>
        <v>784 Malby</v>
      </c>
      <c r="D95" s="177"/>
      <c r="E95" s="178"/>
      <c r="F95" s="179"/>
      <c r="G95" s="180">
        <f>SUM(G88:G94)</f>
        <v>0</v>
      </c>
      <c r="H95" s="179"/>
      <c r="I95" s="179"/>
      <c r="J95" s="182"/>
      <c r="K95" s="182"/>
      <c r="O95" s="166">
        <v>4</v>
      </c>
      <c r="BA95" s="181">
        <f>SUM(BA88:BA91)</f>
        <v>0</v>
      </c>
      <c r="BB95" s="181">
        <f>SUM(BB88:BB94)</f>
        <v>0</v>
      </c>
      <c r="BC95" s="181">
        <f>SUM(BC88:BC91)</f>
        <v>0</v>
      </c>
      <c r="BD95" s="181">
        <f>SUM(BD88:BD91)</f>
        <v>0</v>
      </c>
      <c r="BE95" s="181">
        <f>SUM(BE88:BE91)</f>
        <v>0</v>
      </c>
    </row>
    <row r="96" spans="5:11" ht="12.75">
      <c r="E96" s="145"/>
      <c r="I96" s="182"/>
      <c r="J96" s="182"/>
      <c r="K96" s="182"/>
    </row>
    <row r="97" spans="5:11" ht="12.75">
      <c r="E97" s="145"/>
      <c r="I97" s="182"/>
      <c r="J97" s="182"/>
      <c r="K97" s="182"/>
    </row>
    <row r="98" spans="5:11" ht="12.75">
      <c r="E98" s="145"/>
      <c r="I98" s="182"/>
      <c r="J98" s="182"/>
      <c r="K98" s="182"/>
    </row>
    <row r="99" spans="5:11" ht="12.75">
      <c r="E99" s="145"/>
      <c r="I99" s="182"/>
      <c r="J99" s="182"/>
      <c r="K99" s="182"/>
    </row>
    <row r="100" spans="5:11" ht="12.75">
      <c r="E100" s="145"/>
      <c r="I100" s="182"/>
      <c r="J100" s="182"/>
      <c r="K100" s="182"/>
    </row>
    <row r="101" spans="5:11" ht="12.75">
      <c r="E101" s="145"/>
      <c r="I101" s="182"/>
      <c r="J101" s="182"/>
      <c r="K101" s="182"/>
    </row>
    <row r="102" spans="5:11" ht="12.75">
      <c r="E102" s="145"/>
      <c r="I102" s="182"/>
      <c r="J102" s="182"/>
      <c r="K102" s="182"/>
    </row>
    <row r="103" spans="5:11" ht="12.75">
      <c r="E103" s="145"/>
      <c r="I103" s="182"/>
      <c r="J103" s="182"/>
      <c r="K103" s="182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spans="1:7" ht="12.75">
      <c r="A115" s="182"/>
      <c r="B115" s="182"/>
      <c r="C115" s="182"/>
      <c r="D115" s="182"/>
      <c r="E115" s="182"/>
      <c r="F115" s="182"/>
      <c r="G115" s="182"/>
    </row>
    <row r="116" spans="1:7" ht="12.75">
      <c r="A116" s="182"/>
      <c r="B116" s="182"/>
      <c r="C116" s="182"/>
      <c r="D116" s="182"/>
      <c r="E116" s="182"/>
      <c r="F116" s="182"/>
      <c r="G116" s="182"/>
    </row>
    <row r="117" spans="1:7" ht="12.75">
      <c r="A117" s="182"/>
      <c r="B117" s="182"/>
      <c r="C117" s="182"/>
      <c r="D117" s="182"/>
      <c r="E117" s="182"/>
      <c r="F117" s="182"/>
      <c r="G117" s="182"/>
    </row>
    <row r="118" spans="1:7" ht="12.75">
      <c r="A118" s="182"/>
      <c r="B118" s="182"/>
      <c r="C118" s="182"/>
      <c r="D118" s="182"/>
      <c r="E118" s="182"/>
      <c r="F118" s="182"/>
      <c r="G118" s="182"/>
    </row>
    <row r="119" ht="12.75">
      <c r="E119" s="145"/>
    </row>
    <row r="120" ht="12.75">
      <c r="E120" s="145"/>
    </row>
    <row r="121" ht="12.75">
      <c r="E121" s="145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spans="1:2" ht="12.75">
      <c r="A150" s="183"/>
      <c r="B150" s="183"/>
    </row>
    <row r="151" spans="1:7" ht="12.75">
      <c r="A151" s="182"/>
      <c r="B151" s="182"/>
      <c r="C151" s="185"/>
      <c r="D151" s="185"/>
      <c r="E151" s="186"/>
      <c r="F151" s="185"/>
      <c r="G151" s="187"/>
    </row>
    <row r="152" spans="1:7" ht="12.75">
      <c r="A152" s="188"/>
      <c r="B152" s="188"/>
      <c r="C152" s="182"/>
      <c r="D152" s="182"/>
      <c r="E152" s="189"/>
      <c r="F152" s="182"/>
      <c r="G152" s="182"/>
    </row>
    <row r="153" spans="1:7" ht="12.75">
      <c r="A153" s="182"/>
      <c r="B153" s="182"/>
      <c r="C153" s="182"/>
      <c r="D153" s="182"/>
      <c r="E153" s="189"/>
      <c r="F153" s="182"/>
      <c r="G153" s="182"/>
    </row>
    <row r="154" spans="1:7" ht="12.75">
      <c r="A154" s="182"/>
      <c r="B154" s="182"/>
      <c r="C154" s="182"/>
      <c r="D154" s="182"/>
      <c r="E154" s="189"/>
      <c r="F154" s="182"/>
      <c r="G154" s="182"/>
    </row>
    <row r="155" spans="1:7" ht="12.75">
      <c r="A155" s="182"/>
      <c r="B155" s="182"/>
      <c r="C155" s="182"/>
      <c r="D155" s="182"/>
      <c r="E155" s="189"/>
      <c r="F155" s="182"/>
      <c r="G155" s="182"/>
    </row>
    <row r="156" spans="1:7" ht="12.75">
      <c r="A156" s="182"/>
      <c r="B156" s="182"/>
      <c r="C156" s="182"/>
      <c r="D156" s="182"/>
      <c r="E156" s="189"/>
      <c r="F156" s="182"/>
      <c r="G156" s="182"/>
    </row>
    <row r="157" spans="1:7" ht="12.75">
      <c r="A157" s="182"/>
      <c r="B157" s="182"/>
      <c r="C157" s="182"/>
      <c r="D157" s="182"/>
      <c r="E157" s="189"/>
      <c r="F157" s="182"/>
      <c r="G157" s="182"/>
    </row>
    <row r="158" spans="1:7" ht="12.75">
      <c r="A158" s="182"/>
      <c r="B158" s="182"/>
      <c r="C158" s="182"/>
      <c r="D158" s="182"/>
      <c r="E158" s="189"/>
      <c r="F158" s="182"/>
      <c r="G158" s="182"/>
    </row>
    <row r="159" spans="1:7" ht="12.75">
      <c r="A159" s="182"/>
      <c r="B159" s="182"/>
      <c r="C159" s="182"/>
      <c r="D159" s="182"/>
      <c r="E159" s="189"/>
      <c r="F159" s="182"/>
      <c r="G159" s="182"/>
    </row>
    <row r="160" spans="1:7" ht="12.75">
      <c r="A160" s="182"/>
      <c r="B160" s="182"/>
      <c r="C160" s="182"/>
      <c r="D160" s="182"/>
      <c r="E160" s="189"/>
      <c r="F160" s="182"/>
      <c r="G160" s="182"/>
    </row>
    <row r="161" spans="1:7" ht="12.75">
      <c r="A161" s="182"/>
      <c r="B161" s="182"/>
      <c r="C161" s="182"/>
      <c r="D161" s="182"/>
      <c r="E161" s="189"/>
      <c r="F161" s="182"/>
      <c r="G161" s="182"/>
    </row>
    <row r="162" spans="1:7" ht="12.75">
      <c r="A162" s="182"/>
      <c r="B162" s="182"/>
      <c r="C162" s="182"/>
      <c r="D162" s="182"/>
      <c r="E162" s="189"/>
      <c r="F162" s="182"/>
      <c r="G162" s="182"/>
    </row>
    <row r="163" spans="1:7" ht="12.75">
      <c r="A163" s="182"/>
      <c r="B163" s="182"/>
      <c r="C163" s="182"/>
      <c r="D163" s="182"/>
      <c r="E163" s="189"/>
      <c r="F163" s="182"/>
      <c r="G163" s="182"/>
    </row>
    <row r="164" spans="1:7" ht="12.75">
      <c r="A164" s="182"/>
      <c r="B164" s="182"/>
      <c r="C164" s="182"/>
      <c r="D164" s="182"/>
      <c r="E164" s="189"/>
      <c r="F164" s="182"/>
      <c r="G164" s="182"/>
    </row>
  </sheetData>
  <sheetProtection/>
  <mergeCells count="6">
    <mergeCell ref="C15:G15"/>
    <mergeCell ref="C18:G18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Ing. Štěpán Šňupárek</cp:lastModifiedBy>
  <cp:lastPrinted>2012-06-17T21:54:33Z</cp:lastPrinted>
  <dcterms:created xsi:type="dcterms:W3CDTF">2011-03-28T09:17:00Z</dcterms:created>
  <dcterms:modified xsi:type="dcterms:W3CDTF">2013-05-28T09:17:35Z</dcterms:modified>
  <cp:category/>
  <cp:version/>
  <cp:contentType/>
  <cp:contentStatus/>
</cp:coreProperties>
</file>